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wa\Nextcloud\Lehre\Technische Grundlagen der Datensicherheit\Excelsheets\"/>
    </mc:Choice>
  </mc:AlternateContent>
  <xr:revisionPtr revIDLastSave="0" documentId="8_{28D5307A-C3AE-4D9C-9CE1-A32C4F4FCE1F}" xr6:coauthVersionLast="47" xr6:coauthVersionMax="47" xr10:uidLastSave="{00000000-0000-0000-0000-000000000000}"/>
  <bookViews>
    <workbookView xWindow="-108" yWindow="-108" windowWidth="23256" windowHeight="13896" xr2:uid="{FF4054A4-DF43-4E97-9353-32888DF6041A}"/>
  </bookViews>
  <sheets>
    <sheet name="Overview" sheetId="9" r:id="rId1"/>
    <sheet name="SubBytes" sheetId="3" r:id="rId2"/>
    <sheet name="ShiftRows" sheetId="4" r:id="rId3"/>
    <sheet name="MixColumns" sheetId="5" r:id="rId4"/>
    <sheet name="KeySchedule" sheetId="2" r:id="rId5"/>
    <sheet name="AddRoundKey" sheetId="8" r:id="rId6"/>
  </sheets>
  <definedNames>
    <definedName name="AESMult">_xlfn.LAMBDA(_xlpm.a,_xlpm.b,BIN2HEX(_xlfn.CONCAT(GFMultDiv(GFPoly(HEX2DEC(_xlpm.a)),GFPoly(HEX2DEC(_xlpm.b)),GFPoly(283),2)),2))</definedName>
    <definedName name="Fill">_xlfn.LAMBDA(_xlpm.x,IF(COLUMNS(_xlpm.x)=10,_xlpm.x,_xlfn.HSTACK(Leer(10-COLUMNS(_xlpm.x)),_xlpm.x)))</definedName>
    <definedName name="GFAdd">_xlfn.LAMBDA(_xlpm.x,_xlpm.y,_xlfn.BITXOR(Fill(_xlpm.x),Fill(_xlpm.y)))</definedName>
    <definedName name="GFDiv">_xlfn.LAMBDA(_xlpm.x,_xlpm.b,_xlpm.q,IF(COLUMNS(_xlpm.x)&lt;COLUMNS(_xlpm.b),_xlpm.x,IF(INDEX(_xlpm.x,1,1)=0,GFDiv(Shrink(_xlpm.x),_xlpm.b,_xlpm.q), GFDiv(Shrink(Merge(MOD(Teilmatrix(_xlpm.x,1,COLUMNS(_xlpm.b))-_xlpm.b,_xlpm.q),_xlpm.x)),_xlpm.b,_xlpm.q))))</definedName>
    <definedName name="GFMultDiv">_xlfn.LAMBDA(_xlpm.x,_xlpm.y,_xlpm.b,_xlpm.q,GFDiv(_xlfn.BYCOL(_xlfn.MAKEARRAY(COLUMNS(_xlpm.y),COLUMNS(_xlpm.y)+COLUMNS(_xlpm.x)-1,_xlfn.LAMBDA(_xlpm.z,_xlpm.s,IFERROR(INDEX(_xlpm.y,1,_xlpm.z),0)*IF(_xlpm.s-_xlpm.z+1&gt;0,IFERROR(INDEX(_xlpm.x,1,_xlpm.s-_xlpm.z+1),0),0))),_xlfn.LAMBDA(_xlpm.col,MOD(SUM(_xlpm.col),_xlpm.q))),_xlpm.b,_xlpm.q))</definedName>
    <definedName name="GFPoly">_xlfn.LAMBDA(_xlpm.zahl,_xlfn.MAKEARRAY(1,LEN(DEC2BIN(_xlpm.zahl)),_xlfn.LAMBDA(_xlpm.z,_xlpm.s,MID(DEC2BIN(_xlpm.zahl),_xlpm.s,1))))</definedName>
    <definedName name="HexXor">_xlfn.LAMBDA(_xlpm.a,_xlpm.b,DEC2HEX(_xlfn.BITXOR(HEX2DEC(_xlpm.a),HEX2DEC(_xlpm.b)),2))</definedName>
    <definedName name="Leer">_xlfn.LAMBDA(_xlpm.a,_xlfn.MAKEARRAY(1,_xlpm.a,_xlfn.LAMBDA(_xlpm.z,_xlpm.s,0)))</definedName>
    <definedName name="MDS">MixColumns!$E$13:$L$20</definedName>
    <definedName name="Merge">_xlfn.LAMBDA(_xlpm.x,_xlpm.y,_xlfn.MAKEARRAY(MAX(ROWS(_xlpm.x),ROWS(_xlpm.y)),MAX(COLUMNS(_xlpm.x),COLUMNS(_xlpm.y)),_xlfn.LAMBDA(_xlpm.z,_xlpm.s,IFERROR(INDEX(_xlpm.x,_xlpm.z,_xlpm.s),INDEX(_xlpm.y,_xlpm.z,_xlpm.s)))))</definedName>
    <definedName name="sbox">SubBytes!$K$6:$Z$21</definedName>
    <definedName name="Shrink">_xlfn.LAMBDA(_xlpm.f,_xlfn.MAKEARRAY(1,COLUMNS(_xlpm.f)-1,_xlfn.LAMBDA(_xlpm.z,_xlpm.s,INDEX(_xlpm.f,1,_xlpm.s+1))))</definedName>
    <definedName name="subbyte">_xlfn.LAMBDA(_xlpm.x,_xlfn.LET(_xlpm.x,IF(LEN(_xlpm.x)=1,"0"&amp;_xlpm.x,_xlpm.x),_xlfn.XLOOKUP("_"&amp;MID(_xlpm.x,2,1),SubBytes!$J$5:$Z$5,_xlfn.XLOOKUP(MID(_xlpm.x,1,1)&amp;"_",SubBytes!$J$6:$J$21,SubBytes!$J$6:$Z$21))))</definedName>
    <definedName name="Teilmatrix">_xlfn.LAMBDA(_xlpm.b,_xlpm.z,_xlpm.s,_xlfn.MAKEARRAY(_xlpm.z,_xlpm.s,_xlfn.LAMBDA(_xlpm.m,_xlpm.n,INDEX(_xlpm.b,_xlpm.z,_xlpm.n))))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3" l="1"/>
  <c r="D4" i="8"/>
  <c r="I6" i="5"/>
  <c r="X30" i="5" a="1"/>
  <c r="X30" i="5" s="1"/>
  <c r="Y29" i="5" a="1"/>
  <c r="Y29" i="5" s="1"/>
  <c r="D29" i="5" a="1"/>
  <c r="D29" i="5" s="1"/>
  <c r="C30" i="5" a="1"/>
  <c r="R6" i="9" a="1"/>
  <c r="R6" i="9" s="1"/>
  <c r="W6" i="9" a="1"/>
  <c r="W6" i="9" s="1"/>
  <c r="V4" i="2" a="1"/>
  <c r="V4" i="2" l="1"/>
  <c r="N33" i="5"/>
  <c r="I45" i="5"/>
  <c r="Q44" i="5"/>
  <c r="J44" i="5"/>
  <c r="N41" i="5"/>
  <c r="M41" i="5"/>
  <c r="L41" i="5"/>
  <c r="K41" i="5"/>
  <c r="R38" i="5"/>
  <c r="Q38" i="5"/>
  <c r="P38" i="5"/>
  <c r="O38" i="5"/>
  <c r="O37" i="5"/>
  <c r="M37" i="5"/>
  <c r="P34" i="5"/>
  <c r="O34" i="5"/>
  <c r="O41" i="5"/>
  <c r="M45" i="5"/>
  <c r="AH45" i="5"/>
  <c r="AN43" i="5"/>
  <c r="AA42" i="5"/>
  <c r="AH40" i="5"/>
  <c r="AN38" i="5"/>
  <c r="AA37" i="5"/>
  <c r="AH35" i="5"/>
  <c r="AN33" i="5"/>
  <c r="Z32" i="5"/>
  <c r="Y30" i="5"/>
  <c r="AF44" i="5"/>
  <c r="AL42" i="5"/>
  <c r="AC41" i="5"/>
  <c r="AF39" i="5"/>
  <c r="AL37" i="5"/>
  <c r="AC36" i="5"/>
  <c r="AF34" i="5"/>
  <c r="AL32" i="5"/>
  <c r="AG45" i="5"/>
  <c r="AM43" i="5"/>
  <c r="Z42" i="5"/>
  <c r="AG40" i="5"/>
  <c r="AM38" i="5"/>
  <c r="Z37" i="5"/>
  <c r="AG35" i="5"/>
  <c r="AM33" i="5"/>
  <c r="Y32" i="5"/>
  <c r="AB45" i="5"/>
  <c r="AB40" i="5"/>
  <c r="AG44" i="5"/>
  <c r="AM42" i="5"/>
  <c r="AD41" i="5"/>
  <c r="AG39" i="5"/>
  <c r="AM37" i="5"/>
  <c r="AD36" i="5"/>
  <c r="AG34" i="5"/>
  <c r="AM32" i="5"/>
  <c r="AM45" i="5"/>
  <c r="AD44" i="5"/>
  <c r="AJ42" i="5"/>
  <c r="AM40" i="5"/>
  <c r="AD39" i="5"/>
  <c r="AJ37" i="5"/>
  <c r="AM35" i="5"/>
  <c r="AD34" i="5"/>
  <c r="AJ32" i="5"/>
  <c r="AI45" i="5"/>
  <c r="Y44" i="5"/>
  <c r="AB42" i="5"/>
  <c r="AI40" i="5"/>
  <c r="Y39" i="5"/>
  <c r="AB37" i="5"/>
  <c r="AI35" i="5"/>
  <c r="Y34" i="5"/>
  <c r="AA32" i="5"/>
  <c r="O33" i="5"/>
  <c r="Z45" i="5"/>
  <c r="AC43" i="5"/>
  <c r="AI41" i="5"/>
  <c r="Z40" i="5"/>
  <c r="AC38" i="5"/>
  <c r="AI36" i="5"/>
  <c r="Z35" i="5"/>
  <c r="AC33" i="5"/>
  <c r="AH31" i="5"/>
  <c r="AK45" i="5"/>
  <c r="AA44" i="5"/>
  <c r="AH42" i="5"/>
  <c r="AK40" i="5"/>
  <c r="AA39" i="5"/>
  <c r="AH37" i="5"/>
  <c r="AK35" i="5"/>
  <c r="AA34" i="5"/>
  <c r="AH32" i="5"/>
  <c r="AG31" i="5"/>
  <c r="AC45" i="5"/>
  <c r="AF43" i="5"/>
  <c r="AM41" i="5"/>
  <c r="AC40" i="5"/>
  <c r="AF38" i="5"/>
  <c r="AM36" i="5"/>
  <c r="AC35" i="5"/>
  <c r="AF33" i="5"/>
  <c r="AL31" i="5"/>
  <c r="AE43" i="5"/>
  <c r="AL41" i="5"/>
  <c r="AE38" i="5"/>
  <c r="AL36" i="5"/>
  <c r="AB35" i="5"/>
  <c r="AE33" i="5"/>
  <c r="AK31" i="5"/>
  <c r="AK36" i="5"/>
  <c r="AG41" i="5"/>
  <c r="AA33" i="5"/>
  <c r="AF31" i="5"/>
  <c r="AL45" i="5"/>
  <c r="AC44" i="5"/>
  <c r="AI42" i="5"/>
  <c r="AL40" i="5"/>
  <c r="AC39" i="5"/>
  <c r="AI37" i="5"/>
  <c r="AL35" i="5"/>
  <c r="AC34" i="5"/>
  <c r="AI32" i="5"/>
  <c r="AE45" i="5"/>
  <c r="AL43" i="5"/>
  <c r="Y42" i="5"/>
  <c r="AE40" i="5"/>
  <c r="AL38" i="5"/>
  <c r="Y37" i="5"/>
  <c r="AE35" i="5"/>
  <c r="AL33" i="5"/>
  <c r="AN31" i="5"/>
  <c r="AB43" i="5"/>
  <c r="Y40" i="5"/>
  <c r="AH36" i="5"/>
  <c r="AB33" i="5"/>
  <c r="M33" i="5"/>
  <c r="AA43" i="5"/>
  <c r="AA38" i="5"/>
  <c r="AJ34" i="5"/>
  <c r="L33" i="5"/>
  <c r="Z43" i="5"/>
  <c r="AF41" i="5"/>
  <c r="AI39" i="5"/>
  <c r="Z38" i="5"/>
  <c r="AF36" i="5"/>
  <c r="AI34" i="5"/>
  <c r="Z33" i="5"/>
  <c r="AE31" i="5"/>
  <c r="AN45" i="5"/>
  <c r="AE44" i="5"/>
  <c r="AK42" i="5"/>
  <c r="AN40" i="5"/>
  <c r="AE39" i="5"/>
  <c r="AK37" i="5"/>
  <c r="AN35" i="5"/>
  <c r="AE34" i="5"/>
  <c r="AK32" i="5"/>
  <c r="AJ45" i="5"/>
  <c r="Z44" i="5"/>
  <c r="AG42" i="5"/>
  <c r="AJ40" i="5"/>
  <c r="Z39" i="5"/>
  <c r="AG37" i="5"/>
  <c r="AJ35" i="5"/>
  <c r="Z34" i="5"/>
  <c r="AB32" i="5"/>
  <c r="AD45" i="5"/>
  <c r="AK43" i="5"/>
  <c r="AN41" i="5"/>
  <c r="AD40" i="5"/>
  <c r="AK38" i="5"/>
  <c r="AN36" i="5"/>
  <c r="AD35" i="5"/>
  <c r="AK33" i="5"/>
  <c r="AM31" i="5"/>
  <c r="AA45" i="5"/>
  <c r="AD43" i="5"/>
  <c r="AK41" i="5"/>
  <c r="AA40" i="5"/>
  <c r="AD38" i="5"/>
  <c r="AA35" i="5"/>
  <c r="AD33" i="5"/>
  <c r="AI31" i="5"/>
  <c r="Y45" i="5"/>
  <c r="AH41" i="5"/>
  <c r="AB38" i="5"/>
  <c r="Y35" i="5"/>
  <c r="L45" i="5"/>
  <c r="AJ44" i="5"/>
  <c r="AJ39" i="5"/>
  <c r="AG36" i="5"/>
  <c r="K45" i="5"/>
  <c r="AI44" i="5"/>
  <c r="J45" i="5"/>
  <c r="AH44" i="5"/>
  <c r="Y43" i="5"/>
  <c r="AE41" i="5"/>
  <c r="AH39" i="5"/>
  <c r="Y38" i="5"/>
  <c r="AE36" i="5"/>
  <c r="AH34" i="5"/>
  <c r="Y33" i="5"/>
  <c r="AD31" i="5"/>
  <c r="N37" i="5"/>
  <c r="AF45" i="5"/>
  <c r="AB44" i="5"/>
  <c r="AN42" i="5"/>
  <c r="AJ41" i="5"/>
  <c r="AF40" i="5"/>
  <c r="AB39" i="5"/>
  <c r="AN37" i="5"/>
  <c r="AJ36" i="5"/>
  <c r="AF35" i="5"/>
  <c r="AB34" i="5"/>
  <c r="AN32" i="5"/>
  <c r="AJ31" i="5"/>
  <c r="AC31" i="5"/>
  <c r="K33" i="5"/>
  <c r="AJ43" i="5"/>
  <c r="AB41" i="5"/>
  <c r="AF37" i="5"/>
  <c r="AJ33" i="5"/>
  <c r="AM44" i="5"/>
  <c r="AI43" i="5"/>
  <c r="AE42" i="5"/>
  <c r="AA41" i="5"/>
  <c r="AM39" i="5"/>
  <c r="AI38" i="5"/>
  <c r="AE37" i="5"/>
  <c r="AA36" i="5"/>
  <c r="AM34" i="5"/>
  <c r="AI33" i="5"/>
  <c r="AE32" i="5"/>
  <c r="AA31" i="5"/>
  <c r="AG32" i="5"/>
  <c r="N42" i="5"/>
  <c r="AN44" i="5"/>
  <c r="AF42" i="5"/>
  <c r="AN39" i="5"/>
  <c r="AJ38" i="5"/>
  <c r="AB36" i="5"/>
  <c r="AN34" i="5"/>
  <c r="AF32" i="5"/>
  <c r="AB31" i="5"/>
  <c r="G42" i="5"/>
  <c r="AL44" i="5"/>
  <c r="AH43" i="5"/>
  <c r="AD42" i="5"/>
  <c r="Z41" i="5"/>
  <c r="AL39" i="5"/>
  <c r="AH38" i="5"/>
  <c r="AD37" i="5"/>
  <c r="Z36" i="5"/>
  <c r="AL34" i="5"/>
  <c r="AH33" i="5"/>
  <c r="AD32" i="5"/>
  <c r="Z31" i="5"/>
  <c r="AK44" i="5"/>
  <c r="AG43" i="5"/>
  <c r="AC42" i="5"/>
  <c r="Y41" i="5"/>
  <c r="AK39" i="5"/>
  <c r="AG38" i="5"/>
  <c r="AC37" i="5"/>
  <c r="Y36" i="5"/>
  <c r="AK34" i="5"/>
  <c r="AG33" i="5"/>
  <c r="AC32" i="5"/>
  <c r="Y31" i="5"/>
  <c r="C30" i="5"/>
  <c r="D30" i="5" s="1"/>
  <c r="F31" i="5"/>
  <c r="K32" i="5"/>
  <c r="P33" i="5"/>
  <c r="F35" i="5"/>
  <c r="K36" i="5"/>
  <c r="P37" i="5"/>
  <c r="F39" i="5"/>
  <c r="K40" i="5"/>
  <c r="P41" i="5"/>
  <c r="F43" i="5"/>
  <c r="K44" i="5"/>
  <c r="P45" i="5"/>
  <c r="G31" i="5"/>
  <c r="L32" i="5"/>
  <c r="Q33" i="5"/>
  <c r="G35" i="5"/>
  <c r="L36" i="5"/>
  <c r="Q37" i="5"/>
  <c r="G39" i="5"/>
  <c r="L40" i="5"/>
  <c r="Q41" i="5"/>
  <c r="G43" i="5"/>
  <c r="L44" i="5"/>
  <c r="Q45" i="5"/>
  <c r="H31" i="5"/>
  <c r="M32" i="5"/>
  <c r="R33" i="5"/>
  <c r="H35" i="5"/>
  <c r="M36" i="5"/>
  <c r="R37" i="5"/>
  <c r="H39" i="5"/>
  <c r="M40" i="5"/>
  <c r="R41" i="5"/>
  <c r="H43" i="5"/>
  <c r="M44" i="5"/>
  <c r="R45" i="5"/>
  <c r="I31" i="5"/>
  <c r="N32" i="5"/>
  <c r="S33" i="5"/>
  <c r="I35" i="5"/>
  <c r="N36" i="5"/>
  <c r="S37" i="5"/>
  <c r="I39" i="5"/>
  <c r="N40" i="5"/>
  <c r="S41" i="5"/>
  <c r="I43" i="5"/>
  <c r="N44" i="5"/>
  <c r="S45" i="5"/>
  <c r="J31" i="5"/>
  <c r="O32" i="5"/>
  <c r="E34" i="5"/>
  <c r="J35" i="5"/>
  <c r="O36" i="5"/>
  <c r="E38" i="5"/>
  <c r="J39" i="5"/>
  <c r="O40" i="5"/>
  <c r="E42" i="5"/>
  <c r="J43" i="5"/>
  <c r="O44" i="5"/>
  <c r="K31" i="5"/>
  <c r="P32" i="5"/>
  <c r="F34" i="5"/>
  <c r="K35" i="5"/>
  <c r="P36" i="5"/>
  <c r="F38" i="5"/>
  <c r="K39" i="5"/>
  <c r="P40" i="5"/>
  <c r="F42" i="5"/>
  <c r="K43" i="5"/>
  <c r="P44" i="5"/>
  <c r="L31" i="5"/>
  <c r="Q32" i="5"/>
  <c r="G34" i="5"/>
  <c r="L35" i="5"/>
  <c r="Q36" i="5"/>
  <c r="G38" i="5"/>
  <c r="M31" i="5"/>
  <c r="R32" i="5"/>
  <c r="H34" i="5"/>
  <c r="M35" i="5"/>
  <c r="R36" i="5"/>
  <c r="H38" i="5"/>
  <c r="M39" i="5"/>
  <c r="R40" i="5"/>
  <c r="H42" i="5"/>
  <c r="M43" i="5"/>
  <c r="R44" i="5"/>
  <c r="N31" i="5"/>
  <c r="S32" i="5"/>
  <c r="I34" i="5"/>
  <c r="N35" i="5"/>
  <c r="S36" i="5"/>
  <c r="I38" i="5"/>
  <c r="N39" i="5"/>
  <c r="S40" i="5"/>
  <c r="I42" i="5"/>
  <c r="N43" i="5"/>
  <c r="S44" i="5"/>
  <c r="O31" i="5"/>
  <c r="E33" i="5"/>
  <c r="J34" i="5"/>
  <c r="O35" i="5"/>
  <c r="E37" i="5"/>
  <c r="J38" i="5"/>
  <c r="O39" i="5"/>
  <c r="E41" i="5"/>
  <c r="J42" i="5"/>
  <c r="O43" i="5"/>
  <c r="E45" i="5"/>
  <c r="P31" i="5"/>
  <c r="F33" i="5"/>
  <c r="K34" i="5"/>
  <c r="P35" i="5"/>
  <c r="F37" i="5"/>
  <c r="K38" i="5"/>
  <c r="P39" i="5"/>
  <c r="F41" i="5"/>
  <c r="K42" i="5"/>
  <c r="P43" i="5"/>
  <c r="F45" i="5"/>
  <c r="Q31" i="5"/>
  <c r="G33" i="5"/>
  <c r="L34" i="5"/>
  <c r="Q35" i="5"/>
  <c r="G37" i="5"/>
  <c r="L38" i="5"/>
  <c r="Q39" i="5"/>
  <c r="G41" i="5"/>
  <c r="L42" i="5"/>
  <c r="Q43" i="5"/>
  <c r="G45" i="5"/>
  <c r="R31" i="5"/>
  <c r="H33" i="5"/>
  <c r="M34" i="5"/>
  <c r="R35" i="5"/>
  <c r="H37" i="5"/>
  <c r="M38" i="5"/>
  <c r="R39" i="5"/>
  <c r="H41" i="5"/>
  <c r="M42" i="5"/>
  <c r="R43" i="5"/>
  <c r="H45" i="5"/>
  <c r="S31" i="5"/>
  <c r="I33" i="5"/>
  <c r="N34" i="5"/>
  <c r="S35" i="5"/>
  <c r="I37" i="5"/>
  <c r="N38" i="5"/>
  <c r="J40" i="5"/>
  <c r="H32" i="5"/>
  <c r="E44" i="5"/>
  <c r="I36" i="5"/>
  <c r="H40" i="5"/>
  <c r="F32" i="5"/>
  <c r="L43" i="5"/>
  <c r="G40" i="5"/>
  <c r="G36" i="5"/>
  <c r="E32" i="5"/>
  <c r="E43" i="5"/>
  <c r="F40" i="5"/>
  <c r="F36" i="5"/>
  <c r="E31" i="5"/>
  <c r="S42" i="5"/>
  <c r="E40" i="5"/>
  <c r="E36" i="5"/>
  <c r="Q42" i="5"/>
  <c r="L39" i="5"/>
  <c r="S34" i="5"/>
  <c r="P42" i="5"/>
  <c r="I44" i="5"/>
  <c r="J41" i="5"/>
  <c r="L37" i="5"/>
  <c r="J33" i="5"/>
  <c r="H44" i="5"/>
  <c r="I41" i="5"/>
  <c r="K37" i="5"/>
  <c r="J32" i="5"/>
  <c r="G44" i="5"/>
  <c r="Q40" i="5"/>
  <c r="J37" i="5"/>
  <c r="I32" i="5"/>
  <c r="F44" i="5"/>
  <c r="J36" i="5"/>
  <c r="I40" i="5"/>
  <c r="G32" i="5"/>
  <c r="S43" i="5"/>
  <c r="H36" i="5"/>
  <c r="R42" i="5"/>
  <c r="S39" i="5"/>
  <c r="E35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O45" i="5"/>
  <c r="E39" i="5"/>
  <c r="R34" i="5"/>
  <c r="N45" i="5"/>
  <c r="O42" i="5"/>
  <c r="S38" i="5"/>
  <c r="Q34" i="5"/>
  <c r="AN30" i="5"/>
  <c r="D31" i="5"/>
  <c r="D36" i="5"/>
  <c r="D41" i="5"/>
  <c r="D38" i="5"/>
  <c r="D35" i="5"/>
  <c r="D40" i="5"/>
  <c r="D45" i="5"/>
  <c r="D42" i="5"/>
  <c r="D34" i="5"/>
  <c r="D39" i="5"/>
  <c r="D44" i="5"/>
  <c r="D43" i="5"/>
  <c r="D33" i="5"/>
  <c r="D32" i="5"/>
  <c r="D37" i="5"/>
  <c r="T88" i="9"/>
  <c r="T81" i="9"/>
  <c r="T74" i="9"/>
  <c r="T67" i="9"/>
  <c r="T60" i="9"/>
  <c r="T53" i="9"/>
  <c r="T46" i="9"/>
  <c r="T39" i="9"/>
  <c r="T32" i="9"/>
  <c r="T25" i="9"/>
  <c r="F30" i="5" l="1"/>
  <c r="G30" i="5"/>
  <c r="I30" i="5"/>
  <c r="J30" i="5"/>
  <c r="K30" i="5"/>
  <c r="L30" i="5"/>
  <c r="M30" i="5"/>
  <c r="N30" i="5"/>
  <c r="R30" i="5"/>
  <c r="E30" i="5"/>
  <c r="H30" i="5"/>
  <c r="O30" i="5"/>
  <c r="P30" i="5"/>
  <c r="Q30" i="5"/>
  <c r="S30" i="5"/>
  <c r="R14" i="9" a="1"/>
  <c r="R14" i="9" l="1"/>
  <c r="X14" i="9" a="1"/>
  <c r="X14" i="9" s="1"/>
  <c r="D21" i="9" s="1" a="1"/>
  <c r="D21" i="9" s="1"/>
  <c r="Y14" i="9" a="1"/>
  <c r="Y14" i="9" s="1"/>
  <c r="E21" i="9" s="1" a="1"/>
  <c r="E21" i="9" s="1"/>
  <c r="Z14" i="9" a="1"/>
  <c r="Z14" i="9" s="1"/>
  <c r="F21" i="9" s="1" a="1"/>
  <c r="F21" i="9" s="1"/>
  <c r="Y15" i="9" a="1"/>
  <c r="Y15" i="9" s="1"/>
  <c r="E22" i="9" s="1" a="1"/>
  <c r="E22" i="9" s="1"/>
  <c r="Z15" i="9" a="1"/>
  <c r="Z15" i="9" s="1"/>
  <c r="F22" i="9" s="1" a="1"/>
  <c r="F22" i="9" s="1"/>
  <c r="X16" i="9" a="1"/>
  <c r="X16" i="9" s="1"/>
  <c r="D23" i="9" s="1" a="1"/>
  <c r="D23" i="9" s="1"/>
  <c r="Z16" i="9" a="1"/>
  <c r="Z16" i="9" s="1"/>
  <c r="F23" i="9" s="1" a="1"/>
  <c r="F23" i="9" s="1"/>
  <c r="Y17" i="9" a="1"/>
  <c r="Y17" i="9" s="1"/>
  <c r="E24" i="9" s="1" a="1"/>
  <c r="E24" i="9" s="1"/>
  <c r="Y16" i="9" a="1"/>
  <c r="Y16" i="9" s="1"/>
  <c r="E23" i="9" s="1" a="1"/>
  <c r="E23" i="9" s="1"/>
  <c r="X17" i="9" a="1"/>
  <c r="X17" i="9" s="1"/>
  <c r="D24" i="9" s="1" a="1"/>
  <c r="D24" i="9" s="1"/>
  <c r="W16" i="9" a="1"/>
  <c r="W16" i="9" s="1"/>
  <c r="C23" i="9" s="1" a="1"/>
  <c r="C23" i="9" s="1"/>
  <c r="R23" i="9" a="1"/>
  <c r="R23" i="9" s="1"/>
  <c r="S23" i="9" s="1" a="1"/>
  <c r="S23" i="9" s="1"/>
  <c r="T23" i="9" s="1" a="1"/>
  <c r="T23" i="9" s="1"/>
  <c r="X15" i="9" a="1"/>
  <c r="X15" i="9" s="1"/>
  <c r="D22" i="9" s="1" a="1"/>
  <c r="D22" i="9" s="1"/>
  <c r="Z17" i="9" a="1"/>
  <c r="Z17" i="9" s="1"/>
  <c r="F24" i="9" s="1" a="1"/>
  <c r="F24" i="9" s="1"/>
  <c r="H24" i="9" s="1"/>
  <c r="W15" i="9" a="1"/>
  <c r="W15" i="9" s="1"/>
  <c r="C22" i="9" s="1" a="1"/>
  <c r="C22" i="9" s="1"/>
  <c r="K22" i="9" s="1"/>
  <c r="W17" i="9" a="1"/>
  <c r="W17" i="9" s="1"/>
  <c r="C24" i="9" s="1" a="1"/>
  <c r="C24" i="9" s="1"/>
  <c r="R24" i="9" a="1"/>
  <c r="R24" i="9" s="1"/>
  <c r="S24" i="9" s="1" a="1"/>
  <c r="S24" i="9" s="1"/>
  <c r="T24" i="9" s="1" a="1"/>
  <c r="T24" i="9" s="1"/>
  <c r="U24" i="9" s="1" a="1"/>
  <c r="U24" i="9" s="1"/>
  <c r="R22" i="9" a="1"/>
  <c r="R22" i="9" s="1"/>
  <c r="S22" i="9" s="1" a="1"/>
  <c r="S22" i="9" s="1"/>
  <c r="I13" i="2" a="1"/>
  <c r="I13" i="2" l="1"/>
  <c r="W14" i="9" a="1"/>
  <c r="W14" i="9" s="1"/>
  <c r="R21" i="9" a="1"/>
  <c r="R21" i="9" s="1"/>
  <c r="S21" i="9" s="1" a="1"/>
  <c r="S21" i="9" s="1"/>
  <c r="T21" i="9" s="1" a="1"/>
  <c r="T21" i="9" s="1"/>
  <c r="U21" i="9" s="1" a="1"/>
  <c r="U21" i="9" s="1"/>
  <c r="R31" i="9" s="1" a="1"/>
  <c r="R31" i="9" s="1"/>
  <c r="I24" i="9" a="1"/>
  <c r="I24" i="9" s="1"/>
  <c r="J23" i="9" a="1"/>
  <c r="J23" i="9" s="1"/>
  <c r="H22" i="9" a="1"/>
  <c r="H22" i="9" s="1"/>
  <c r="R30" i="9" a="1"/>
  <c r="R30" i="9" s="1"/>
  <c r="H23" i="9" a="1"/>
  <c r="H23" i="9" s="1"/>
  <c r="T22" i="9" a="1"/>
  <c r="T22" i="9" s="1"/>
  <c r="U22" i="9" s="1" a="1"/>
  <c r="U22" i="9" s="1"/>
  <c r="U23" i="9" a="1"/>
  <c r="U23" i="9" s="1"/>
  <c r="D23" i="3" a="1"/>
  <c r="D23" i="3" l="1"/>
  <c r="C21" i="9" a="1"/>
  <c r="C21" i="9" s="1"/>
  <c r="H21" i="9" s="1" a="1"/>
  <c r="H21" i="9" s="1"/>
  <c r="M21" i="9" s="1" a="1"/>
  <c r="M21" i="9" s="1"/>
  <c r="W21" i="9" s="1" a="1"/>
  <c r="W21" i="9" s="1"/>
  <c r="C28" i="9" s="1" a="1"/>
  <c r="C28" i="9" s="1"/>
  <c r="R28" i="9" a="1"/>
  <c r="R28" i="9" s="1"/>
  <c r="S28" i="9" s="1" a="1"/>
  <c r="S28" i="9" s="1"/>
  <c r="R29" i="9" a="1"/>
  <c r="R29" i="9" s="1"/>
  <c r="S30" i="9" a="1"/>
  <c r="S30" i="9" s="1"/>
  <c r="S31" i="9" a="1"/>
  <c r="S31" i="9" s="1"/>
  <c r="Y22" i="9" l="1" a="1"/>
  <c r="Y22" i="9" s="1"/>
  <c r="E29" i="9" s="1" a="1"/>
  <c r="E29" i="9" s="1"/>
  <c r="X21" i="9" a="1"/>
  <c r="X21" i="9" s="1"/>
  <c r="D28" i="9" s="1" a="1"/>
  <c r="D28" i="9" s="1"/>
  <c r="X23" i="9" a="1"/>
  <c r="X23" i="9" s="1"/>
  <c r="D30" i="9" s="1" a="1"/>
  <c r="D30" i="9" s="1"/>
  <c r="W22" i="9" a="1"/>
  <c r="W22" i="9" s="1"/>
  <c r="C29" i="9" s="1" a="1"/>
  <c r="C29" i="9" s="1"/>
  <c r="K29" i="9" s="1"/>
  <c r="W23" i="9" a="1"/>
  <c r="W23" i="9" s="1"/>
  <c r="C30" i="9" s="1" a="1"/>
  <c r="C30" i="9" s="1"/>
  <c r="Z24" i="9" a="1"/>
  <c r="Z24" i="9" s="1"/>
  <c r="F31" i="9" s="1" a="1"/>
  <c r="F31" i="9" s="1"/>
  <c r="H31" i="9" s="1"/>
  <c r="Y24" i="9" a="1"/>
  <c r="Y24" i="9" s="1"/>
  <c r="E31" i="9" s="1" a="1"/>
  <c r="E31" i="9" s="1"/>
  <c r="Y23" i="9" a="1"/>
  <c r="Y23" i="9" s="1"/>
  <c r="E30" i="9" s="1" a="1"/>
  <c r="E30" i="9" s="1"/>
  <c r="Z23" i="9" a="1"/>
  <c r="Z23" i="9" s="1"/>
  <c r="F30" i="9" s="1" a="1"/>
  <c r="F30" i="9" s="1"/>
  <c r="X24" i="9" a="1"/>
  <c r="X24" i="9" s="1"/>
  <c r="D31" i="9" s="1" a="1"/>
  <c r="D31" i="9" s="1"/>
  <c r="Z22" i="9" a="1"/>
  <c r="Z22" i="9" s="1"/>
  <c r="F29" i="9" s="1" a="1"/>
  <c r="F29" i="9" s="1"/>
  <c r="X22" i="9" a="1"/>
  <c r="X22" i="9" s="1"/>
  <c r="D29" i="9" s="1" a="1"/>
  <c r="D29" i="9" s="1"/>
  <c r="W24" i="9" a="1"/>
  <c r="W24" i="9" s="1"/>
  <c r="C31" i="9" s="1" a="1"/>
  <c r="C31" i="9" s="1"/>
  <c r="I31" i="9" s="1" a="1"/>
  <c r="I31" i="9" s="1"/>
  <c r="Y21" i="9" a="1"/>
  <c r="Y21" i="9" s="1"/>
  <c r="E28" i="9" s="1" a="1"/>
  <c r="E28" i="9" s="1"/>
  <c r="Z21" i="9" a="1"/>
  <c r="Z21" i="9" s="1"/>
  <c r="F28" i="9" s="1" a="1"/>
  <c r="F28" i="9" s="1"/>
  <c r="H28" i="9" s="1" a="1"/>
  <c r="H28" i="9" s="1"/>
  <c r="T30" i="9" a="1"/>
  <c r="T30" i="9" s="1"/>
  <c r="T31" i="9" a="1"/>
  <c r="T31" i="9" s="1"/>
  <c r="S29" i="9" a="1"/>
  <c r="S29" i="9" s="1"/>
  <c r="T28" i="9" a="1"/>
  <c r="T28" i="9" s="1"/>
  <c r="H29" i="9" l="1" a="1"/>
  <c r="H29" i="9" s="1"/>
  <c r="H30" i="9" a="1"/>
  <c r="H30" i="9" s="1"/>
  <c r="J30" i="9" a="1"/>
  <c r="J30" i="9" s="1"/>
  <c r="M28" i="9" a="1"/>
  <c r="X30" i="9" s="1" a="1"/>
  <c r="X30" i="9" s="1"/>
  <c r="D37" i="9" s="1" a="1"/>
  <c r="D37" i="9" s="1"/>
  <c r="U28" i="9" a="1"/>
  <c r="U28" i="9" s="1"/>
  <c r="T29" i="9" a="1"/>
  <c r="T29" i="9" s="1"/>
  <c r="U31" i="9" a="1"/>
  <c r="U31" i="9" s="1"/>
  <c r="U30" i="9" a="1"/>
  <c r="U30" i="9" s="1"/>
  <c r="W31" i="9" l="1" a="1"/>
  <c r="W31" i="9" s="1"/>
  <c r="C38" i="9" s="1" a="1"/>
  <c r="C38" i="9" s="1"/>
  <c r="W30" i="9" a="1"/>
  <c r="W30" i="9" s="1"/>
  <c r="C37" i="9" s="1" a="1"/>
  <c r="C37" i="9" s="1"/>
  <c r="J37" i="9" s="1" a="1"/>
  <c r="J37" i="9" s="1"/>
  <c r="M28" i="9"/>
  <c r="W28" i="9" s="1" a="1"/>
  <c r="W28" i="9" s="1"/>
  <c r="C35" i="9" s="1" a="1"/>
  <c r="C35" i="9" s="1"/>
  <c r="Y30" i="9" a="1"/>
  <c r="Y30" i="9" s="1"/>
  <c r="E37" i="9" s="1" a="1"/>
  <c r="E37" i="9" s="1"/>
  <c r="X31" i="9" a="1"/>
  <c r="X31" i="9" s="1"/>
  <c r="D38" i="9" s="1" a="1"/>
  <c r="D38" i="9" s="1"/>
  <c r="W29" i="9" a="1"/>
  <c r="W29" i="9" s="1"/>
  <c r="C36" i="9" s="1" a="1"/>
  <c r="C36" i="9" s="1"/>
  <c r="K36" i="9" s="1"/>
  <c r="Y31" i="9" a="1"/>
  <c r="Y31" i="9" s="1"/>
  <c r="E38" i="9" s="1" a="1"/>
  <c r="E38" i="9" s="1"/>
  <c r="X29" i="9" a="1"/>
  <c r="X29" i="9" s="1"/>
  <c r="D36" i="9" s="1" a="1"/>
  <c r="D36" i="9" s="1"/>
  <c r="Y28" i="9" a="1"/>
  <c r="Y28" i="9" s="1"/>
  <c r="E35" i="9" s="1" a="1"/>
  <c r="E35" i="9" s="1"/>
  <c r="X28" i="9" a="1"/>
  <c r="X28" i="9" s="1"/>
  <c r="D35" i="9" s="1" a="1"/>
  <c r="D35" i="9" s="1"/>
  <c r="Z28" i="9" a="1"/>
  <c r="Z28" i="9" s="1"/>
  <c r="F35" i="9" s="1" a="1"/>
  <c r="F35" i="9" s="1"/>
  <c r="R38" i="9" a="1"/>
  <c r="R38" i="9" s="1"/>
  <c r="Z30" i="9" a="1"/>
  <c r="Z30" i="9" s="1"/>
  <c r="F37" i="9" s="1" a="1"/>
  <c r="F37" i="9" s="1"/>
  <c r="H37" i="9" s="1" a="1"/>
  <c r="H37" i="9" s="1"/>
  <c r="R36" i="9" a="1"/>
  <c r="R36" i="9" s="1"/>
  <c r="Z31" i="9" a="1"/>
  <c r="Z31" i="9" s="1"/>
  <c r="F38" i="9" s="1" a="1"/>
  <c r="F38" i="9" s="1"/>
  <c r="H38" i="9" s="1"/>
  <c r="R37" i="9" a="1"/>
  <c r="R37" i="9" s="1"/>
  <c r="Y29" i="9" a="1"/>
  <c r="Y29" i="9" s="1"/>
  <c r="E36" i="9" s="1" a="1"/>
  <c r="E36" i="9" s="1"/>
  <c r="U29" i="9" a="1"/>
  <c r="U29" i="9" s="1"/>
  <c r="R35" i="9" s="1" a="1"/>
  <c r="R35" i="9" s="1"/>
  <c r="I38" i="9" l="1" a="1"/>
  <c r="I38" i="9" s="1"/>
  <c r="H35" i="9" a="1"/>
  <c r="H35" i="9" s="1"/>
  <c r="S37" i="9" a="1"/>
  <c r="S37" i="9" s="1"/>
  <c r="S36" i="9" a="1"/>
  <c r="S36" i="9" s="1"/>
  <c r="S38" i="9" a="1"/>
  <c r="S38" i="9" s="1"/>
  <c r="Z29" i="9" a="1"/>
  <c r="Z29" i="9" s="1"/>
  <c r="F36" i="9" s="1" a="1"/>
  <c r="F36" i="9" s="1"/>
  <c r="H36" i="9" s="1" a="1"/>
  <c r="H36" i="9" s="1"/>
  <c r="S35" i="9" a="1"/>
  <c r="S35" i="9" s="1"/>
  <c r="M35" i="9" l="1" a="1"/>
  <c r="W38" i="9" s="1" a="1"/>
  <c r="W38" i="9" s="1"/>
  <c r="C45" i="9" s="1" a="1"/>
  <c r="C45" i="9" s="1"/>
  <c r="T35" i="9" a="1"/>
  <c r="T35" i="9" s="1"/>
  <c r="T38" i="9" a="1"/>
  <c r="T38" i="9" s="1"/>
  <c r="T36" i="9" a="1"/>
  <c r="T36" i="9" s="1"/>
  <c r="T37" i="9" a="1"/>
  <c r="T37" i="9" s="1"/>
  <c r="W36" i="9" l="1" a="1"/>
  <c r="W36" i="9" s="1"/>
  <c r="C43" i="9" s="1" a="1"/>
  <c r="C43" i="9" s="1"/>
  <c r="K43" i="9" s="1"/>
  <c r="M35" i="9"/>
  <c r="W35" i="9" s="1" a="1"/>
  <c r="W35" i="9" s="1"/>
  <c r="C42" i="9" s="1" a="1"/>
  <c r="C42" i="9" s="1"/>
  <c r="X37" i="9" a="1"/>
  <c r="X37" i="9" s="1"/>
  <c r="D44" i="9" s="1" a="1"/>
  <c r="D44" i="9" s="1"/>
  <c r="X36" i="9" a="1"/>
  <c r="X36" i="9" s="1"/>
  <c r="D43" i="9" s="1" a="1"/>
  <c r="D43" i="9" s="1"/>
  <c r="X38" i="9" a="1"/>
  <c r="X38" i="9" s="1"/>
  <c r="D45" i="9" s="1" a="1"/>
  <c r="D45" i="9" s="1"/>
  <c r="X35" i="9" a="1"/>
  <c r="X35" i="9" s="1"/>
  <c r="D42" i="9" s="1" a="1"/>
  <c r="D42" i="9" s="1"/>
  <c r="W37" i="9" a="1"/>
  <c r="W37" i="9" s="1"/>
  <c r="C44" i="9" s="1" a="1"/>
  <c r="C44" i="9" s="1"/>
  <c r="U37" i="9" a="1"/>
  <c r="U37" i="9" s="1"/>
  <c r="Y37" i="9" a="1"/>
  <c r="Y37" i="9" s="1"/>
  <c r="E44" i="9" s="1" a="1"/>
  <c r="E44" i="9" s="1"/>
  <c r="Y35" i="9" a="1"/>
  <c r="Y35" i="9" s="1"/>
  <c r="E42" i="9" s="1" a="1"/>
  <c r="E42" i="9" s="1"/>
  <c r="U35" i="9" a="1"/>
  <c r="U35" i="9" s="1"/>
  <c r="U36" i="9" a="1"/>
  <c r="U36" i="9" s="1"/>
  <c r="Y36" i="9" a="1"/>
  <c r="Y36" i="9" s="1"/>
  <c r="E43" i="9" s="1" a="1"/>
  <c r="E43" i="9" s="1"/>
  <c r="Y38" i="9" a="1"/>
  <c r="Y38" i="9" s="1"/>
  <c r="E45" i="9" s="1" a="1"/>
  <c r="E45" i="9" s="1"/>
  <c r="U38" i="9" a="1"/>
  <c r="U38" i="9" s="1"/>
  <c r="I45" i="9" l="1" a="1"/>
  <c r="I45" i="9" s="1"/>
  <c r="J44" i="9" a="1"/>
  <c r="J44" i="9" s="1"/>
  <c r="Z35" i="9" a="1"/>
  <c r="Z35" i="9" s="1"/>
  <c r="F42" i="9" s="1" a="1"/>
  <c r="F42" i="9" s="1"/>
  <c r="H42" i="9" s="1" a="1"/>
  <c r="H42" i="9" s="1"/>
  <c r="M42" i="9" s="1" a="1"/>
  <c r="M42" i="9" s="1"/>
  <c r="W42" i="9" s="1" a="1"/>
  <c r="W42" i="9" s="1"/>
  <c r="C49" i="9" s="1" a="1"/>
  <c r="C49" i="9" s="1"/>
  <c r="R45" i="9" a="1"/>
  <c r="R45" i="9" s="1"/>
  <c r="Z36" i="9" a="1"/>
  <c r="Z36" i="9" s="1"/>
  <c r="F43" i="9" s="1" a="1"/>
  <c r="F43" i="9" s="1"/>
  <c r="H43" i="9" s="1" a="1"/>
  <c r="H43" i="9" s="1"/>
  <c r="R42" i="9" a="1"/>
  <c r="R42" i="9" s="1"/>
  <c r="S42" i="9" s="1" a="1"/>
  <c r="S42" i="9" s="1"/>
  <c r="Z38" i="9" a="1"/>
  <c r="Z38" i="9" s="1"/>
  <c r="F45" i="9" s="1" a="1"/>
  <c r="F45" i="9" s="1"/>
  <c r="H45" i="9" s="1"/>
  <c r="R44" i="9" a="1"/>
  <c r="R44" i="9" s="1"/>
  <c r="Z37" i="9" a="1"/>
  <c r="Z37" i="9" s="1"/>
  <c r="F44" i="9" s="1" a="1"/>
  <c r="F44" i="9" s="1"/>
  <c r="H44" i="9" s="1" a="1"/>
  <c r="H44" i="9" s="1"/>
  <c r="R43" i="9" a="1"/>
  <c r="R43" i="9" s="1"/>
  <c r="S43" i="9" l="1" a="1"/>
  <c r="S43" i="9" s="1"/>
  <c r="W43" i="9" a="1"/>
  <c r="W43" i="9" s="1"/>
  <c r="C50" i="9" s="1" a="1"/>
  <c r="C50" i="9" s="1"/>
  <c r="K50" i="9" s="1"/>
  <c r="S44" i="9" a="1"/>
  <c r="S44" i="9" s="1"/>
  <c r="W44" i="9" a="1"/>
  <c r="W44" i="9" s="1"/>
  <c r="C51" i="9" s="1" a="1"/>
  <c r="C51" i="9" s="1"/>
  <c r="T42" i="9" a="1"/>
  <c r="T42" i="9" s="1"/>
  <c r="X42" i="9" a="1"/>
  <c r="X42" i="9" s="1"/>
  <c r="D49" i="9" s="1" a="1"/>
  <c r="D49" i="9" s="1"/>
  <c r="S45" i="9" a="1"/>
  <c r="S45" i="9" s="1"/>
  <c r="W45" i="9" a="1"/>
  <c r="W45" i="9" s="1"/>
  <c r="C52" i="9" s="1" a="1"/>
  <c r="C52" i="9" s="1"/>
  <c r="X44" i="9" l="1" a="1"/>
  <c r="X44" i="9" s="1"/>
  <c r="D51" i="9" s="1" a="1"/>
  <c r="D51" i="9" s="1"/>
  <c r="J51" i="9" s="1" a="1"/>
  <c r="J51" i="9" s="1"/>
  <c r="T44" i="9" a="1"/>
  <c r="T44" i="9" s="1"/>
  <c r="X45" i="9" a="1"/>
  <c r="X45" i="9" s="1"/>
  <c r="D52" i="9" s="1" a="1"/>
  <c r="D52" i="9" s="1"/>
  <c r="T45" i="9" a="1"/>
  <c r="T45" i="9" s="1"/>
  <c r="U42" i="9" a="1"/>
  <c r="U42" i="9" s="1"/>
  <c r="Y42" i="9" a="1"/>
  <c r="Y42" i="9" s="1"/>
  <c r="E49" i="9" s="1" a="1"/>
  <c r="E49" i="9" s="1"/>
  <c r="T43" i="9" a="1"/>
  <c r="T43" i="9" s="1"/>
  <c r="X43" i="9" a="1"/>
  <c r="X43" i="9" s="1"/>
  <c r="D50" i="9" s="1" a="1"/>
  <c r="D50" i="9" s="1"/>
  <c r="Y43" i="9" l="1" a="1"/>
  <c r="Y43" i="9" s="1"/>
  <c r="E50" i="9" s="1" a="1"/>
  <c r="E50" i="9" s="1"/>
  <c r="U43" i="9" a="1"/>
  <c r="U43" i="9" s="1"/>
  <c r="Z42" i="9" a="1"/>
  <c r="Z42" i="9" s="1"/>
  <c r="F49" i="9" s="1" a="1"/>
  <c r="F49" i="9" s="1"/>
  <c r="H49" i="9" s="1" a="1"/>
  <c r="H49" i="9" s="1"/>
  <c r="R52" i="9" a="1"/>
  <c r="R52" i="9" s="1"/>
  <c r="Y45" i="9" a="1"/>
  <c r="Y45" i="9" s="1"/>
  <c r="E52" i="9" s="1" a="1"/>
  <c r="E52" i="9" s="1"/>
  <c r="I52" i="9" s="1" a="1"/>
  <c r="I52" i="9" s="1"/>
  <c r="U45" i="9" a="1"/>
  <c r="U45" i="9" s="1"/>
  <c r="U44" i="9" a="1"/>
  <c r="U44" i="9" s="1"/>
  <c r="Y44" i="9" a="1"/>
  <c r="Y44" i="9" s="1"/>
  <c r="E51" i="9" s="1" a="1"/>
  <c r="E51" i="9" s="1"/>
  <c r="Z44" i="9" l="1" a="1"/>
  <c r="Z44" i="9" s="1"/>
  <c r="F51" i="9" s="1" a="1"/>
  <c r="F51" i="9" s="1"/>
  <c r="H51" i="9" s="1" a="1"/>
  <c r="H51" i="9" s="1"/>
  <c r="R50" i="9" a="1"/>
  <c r="R50" i="9" s="1"/>
  <c r="S52" i="9" a="1"/>
  <c r="S52" i="9" s="1"/>
  <c r="Z45" i="9" a="1"/>
  <c r="Z45" i="9" s="1"/>
  <c r="F52" i="9" s="1" a="1"/>
  <c r="F52" i="9" s="1"/>
  <c r="H52" i="9" s="1"/>
  <c r="R51" i="9" a="1"/>
  <c r="R51" i="9" s="1"/>
  <c r="Z43" i="9" a="1"/>
  <c r="Z43" i="9" s="1"/>
  <c r="F50" i="9" s="1" a="1"/>
  <c r="F50" i="9" s="1"/>
  <c r="H50" i="9" s="1" a="1"/>
  <c r="H50" i="9" s="1"/>
  <c r="R49" i="9" a="1"/>
  <c r="R49" i="9" s="1"/>
  <c r="S49" i="9" s="1" a="1"/>
  <c r="S49" i="9" s="1"/>
  <c r="M49" i="9" l="1" a="1"/>
  <c r="M49" i="9" s="1"/>
  <c r="W49" i="9" s="1" a="1"/>
  <c r="W49" i="9" s="1"/>
  <c r="C56" i="9" s="1" a="1"/>
  <c r="C56" i="9" s="1"/>
  <c r="S51" i="9" a="1"/>
  <c r="S51" i="9" s="1"/>
  <c r="T49" i="9" a="1"/>
  <c r="T49" i="9" s="1"/>
  <c r="S50" i="9" a="1"/>
  <c r="S50" i="9" s="1"/>
  <c r="T52" i="9" a="1"/>
  <c r="T52" i="9" s="1"/>
  <c r="X52" i="9" l="1" a="1"/>
  <c r="X52" i="9" s="1"/>
  <c r="D59" i="9" s="1" a="1"/>
  <c r="D59" i="9" s="1"/>
  <c r="W50" i="9" a="1"/>
  <c r="W50" i="9" s="1"/>
  <c r="C57" i="9" s="1" a="1"/>
  <c r="C57" i="9" s="1"/>
  <c r="K57" i="9" s="1"/>
  <c r="X49" i="9" a="1"/>
  <c r="X49" i="9" s="1"/>
  <c r="D56" i="9" s="1" a="1"/>
  <c r="D56" i="9" s="1"/>
  <c r="W51" i="9" a="1"/>
  <c r="W51" i="9" s="1"/>
  <c r="C58" i="9" s="1" a="1"/>
  <c r="C58" i="9" s="1"/>
  <c r="W52" i="9" a="1"/>
  <c r="W52" i="9" s="1"/>
  <c r="C59" i="9" s="1" a="1"/>
  <c r="C59" i="9" s="1"/>
  <c r="Y52" i="9" a="1"/>
  <c r="Y52" i="9" s="1"/>
  <c r="E59" i="9" s="1" a="1"/>
  <c r="E59" i="9" s="1"/>
  <c r="U52" i="9" a="1"/>
  <c r="U52" i="9" s="1"/>
  <c r="X50" i="9" a="1"/>
  <c r="X50" i="9" s="1"/>
  <c r="D57" i="9" s="1" a="1"/>
  <c r="D57" i="9" s="1"/>
  <c r="T50" i="9" a="1"/>
  <c r="T50" i="9" s="1"/>
  <c r="U49" i="9" a="1"/>
  <c r="U49" i="9" s="1"/>
  <c r="Y49" i="9" a="1"/>
  <c r="Y49" i="9" s="1"/>
  <c r="E56" i="9" s="1" a="1"/>
  <c r="E56" i="9" s="1"/>
  <c r="T51" i="9" a="1"/>
  <c r="T51" i="9" s="1"/>
  <c r="X51" i="9" a="1"/>
  <c r="X51" i="9" s="1"/>
  <c r="D58" i="9" s="1" a="1"/>
  <c r="D58" i="9" s="1"/>
  <c r="J58" i="9" l="1" a="1"/>
  <c r="J58" i="9" s="1"/>
  <c r="I59" i="9" a="1"/>
  <c r="I59" i="9" s="1"/>
  <c r="Z49" i="9" a="1"/>
  <c r="Z49" i="9" s="1"/>
  <c r="F56" i="9" s="1" a="1"/>
  <c r="F56" i="9" s="1"/>
  <c r="H56" i="9" s="1" a="1"/>
  <c r="H56" i="9" s="1"/>
  <c r="R59" i="9" a="1"/>
  <c r="R59" i="9" s="1"/>
  <c r="Y51" i="9" a="1"/>
  <c r="Y51" i="9" s="1"/>
  <c r="E58" i="9" s="1" a="1"/>
  <c r="E58" i="9" s="1"/>
  <c r="U51" i="9" a="1"/>
  <c r="U51" i="9" s="1"/>
  <c r="Y50" i="9" a="1"/>
  <c r="Y50" i="9" s="1"/>
  <c r="E57" i="9" s="1" a="1"/>
  <c r="E57" i="9" s="1"/>
  <c r="U50" i="9" a="1"/>
  <c r="U50" i="9" s="1"/>
  <c r="Z52" i="9" a="1"/>
  <c r="Z52" i="9" s="1"/>
  <c r="F59" i="9" s="1" a="1"/>
  <c r="F59" i="9" s="1"/>
  <c r="H59" i="9" s="1"/>
  <c r="R58" i="9" a="1"/>
  <c r="R58" i="9" s="1"/>
  <c r="S58" i="9" l="1" a="1"/>
  <c r="S58" i="9" s="1"/>
  <c r="Z51" i="9" a="1"/>
  <c r="Z51" i="9" s="1"/>
  <c r="F58" i="9" s="1" a="1"/>
  <c r="F58" i="9" s="1"/>
  <c r="H58" i="9" s="1" a="1"/>
  <c r="H58" i="9" s="1"/>
  <c r="R57" i="9" a="1"/>
  <c r="R57" i="9" s="1"/>
  <c r="S59" i="9" a="1"/>
  <c r="S59" i="9" s="1"/>
  <c r="Z50" i="9" a="1"/>
  <c r="Z50" i="9" s="1"/>
  <c r="F57" i="9" s="1" a="1"/>
  <c r="F57" i="9" s="1"/>
  <c r="H57" i="9" s="1" a="1"/>
  <c r="H57" i="9" s="1"/>
  <c r="M56" i="9" s="1" a="1"/>
  <c r="R56" i="9" a="1"/>
  <c r="R56" i="9" s="1"/>
  <c r="M56" i="9" l="1"/>
  <c r="W56" i="9" s="1" a="1"/>
  <c r="W56" i="9" s="1"/>
  <c r="C63" i="9" s="1" a="1"/>
  <c r="C63" i="9" s="1"/>
  <c r="W58" i="9" a="1"/>
  <c r="W58" i="9" s="1"/>
  <c r="C65" i="9" s="1" a="1"/>
  <c r="C65" i="9" s="1"/>
  <c r="W59" i="9" a="1"/>
  <c r="W59" i="9" s="1"/>
  <c r="C66" i="9" s="1" a="1"/>
  <c r="C66" i="9" s="1"/>
  <c r="X59" i="9" a="1"/>
  <c r="X59" i="9" s="1"/>
  <c r="D66" i="9" s="1" a="1"/>
  <c r="D66" i="9" s="1"/>
  <c r="T59" i="9" a="1"/>
  <c r="T59" i="9" s="1"/>
  <c r="S57" i="9" a="1"/>
  <c r="S57" i="9" s="1"/>
  <c r="W57" i="9" a="1"/>
  <c r="W57" i="9" s="1"/>
  <c r="C64" i="9" s="1" a="1"/>
  <c r="C64" i="9" s="1"/>
  <c r="K64" i="9" s="1"/>
  <c r="S56" i="9" a="1"/>
  <c r="S56" i="9" s="1"/>
  <c r="X58" i="9" a="1"/>
  <c r="X58" i="9" s="1"/>
  <c r="D65" i="9" s="1" a="1"/>
  <c r="D65" i="9" s="1"/>
  <c r="T58" i="9" a="1"/>
  <c r="T58" i="9" s="1"/>
  <c r="U58" i="9" l="1" a="1"/>
  <c r="U58" i="9" s="1"/>
  <c r="Y58" i="9" a="1"/>
  <c r="Y58" i="9" s="1"/>
  <c r="E65" i="9" s="1" a="1"/>
  <c r="E65" i="9" s="1"/>
  <c r="Y59" i="9" a="1"/>
  <c r="Y59" i="9" s="1"/>
  <c r="E66" i="9" s="1" a="1"/>
  <c r="E66" i="9" s="1"/>
  <c r="I66" i="9" s="1" a="1"/>
  <c r="I66" i="9" s="1"/>
  <c r="U59" i="9" a="1"/>
  <c r="U59" i="9" s="1"/>
  <c r="X56" i="9" a="1"/>
  <c r="X56" i="9" s="1"/>
  <c r="D63" i="9" s="1" a="1"/>
  <c r="D63" i="9" s="1"/>
  <c r="T56" i="9" a="1"/>
  <c r="T56" i="9" s="1"/>
  <c r="X57" i="9" a="1"/>
  <c r="X57" i="9" s="1"/>
  <c r="D64" i="9" s="1" a="1"/>
  <c r="D64" i="9" s="1"/>
  <c r="T57" i="9" a="1"/>
  <c r="T57" i="9" s="1"/>
  <c r="J65" i="9" a="1"/>
  <c r="J65" i="9" s="1"/>
  <c r="Z59" i="9" l="1" a="1"/>
  <c r="Z59" i="9" s="1"/>
  <c r="F66" i="9" s="1" a="1"/>
  <c r="F66" i="9" s="1"/>
  <c r="H66" i="9" s="1"/>
  <c r="R65" i="9" a="1"/>
  <c r="R65" i="9" s="1"/>
  <c r="Y56" i="9" a="1"/>
  <c r="Y56" i="9" s="1"/>
  <c r="E63" i="9" s="1" a="1"/>
  <c r="E63" i="9" s="1"/>
  <c r="U56" i="9" a="1"/>
  <c r="U56" i="9" s="1"/>
  <c r="U57" i="9" a="1"/>
  <c r="U57" i="9" s="1"/>
  <c r="Y57" i="9" a="1"/>
  <c r="Y57" i="9" s="1"/>
  <c r="E64" i="9" s="1" a="1"/>
  <c r="E64" i="9" s="1"/>
  <c r="Z58" i="9" a="1"/>
  <c r="Z58" i="9" s="1"/>
  <c r="F65" i="9" s="1" a="1"/>
  <c r="F65" i="9" s="1"/>
  <c r="H65" i="9" s="1" a="1"/>
  <c r="H65" i="9" s="1"/>
  <c r="R64" i="9" a="1"/>
  <c r="R64" i="9" s="1"/>
  <c r="S64" i="9" l="1" a="1"/>
  <c r="S64" i="9" s="1"/>
  <c r="Z57" i="9" a="1"/>
  <c r="Z57" i="9" s="1"/>
  <c r="F64" i="9" s="1" a="1"/>
  <c r="F64" i="9" s="1"/>
  <c r="H64" i="9" s="1" a="1"/>
  <c r="H64" i="9" s="1"/>
  <c r="R63" i="9" a="1"/>
  <c r="R63" i="9" s="1"/>
  <c r="S63" i="9" s="1" a="1"/>
  <c r="S63" i="9" s="1"/>
  <c r="Z56" i="9" a="1"/>
  <c r="Z56" i="9" s="1"/>
  <c r="F63" i="9" s="1" a="1"/>
  <c r="F63" i="9" s="1"/>
  <c r="H63" i="9" s="1" a="1"/>
  <c r="H63" i="9" s="1"/>
  <c r="R66" i="9" a="1"/>
  <c r="R66" i="9" s="1"/>
  <c r="S65" i="9" a="1"/>
  <c r="S65" i="9" s="1"/>
  <c r="M63" i="9" l="1" a="1"/>
  <c r="X63" i="9" s="1" a="1"/>
  <c r="X63" i="9" s="1"/>
  <c r="D70" i="9" s="1" a="1"/>
  <c r="D70" i="9" s="1"/>
  <c r="T63" i="9" a="1"/>
  <c r="T63" i="9" s="1"/>
  <c r="T65" i="9" a="1"/>
  <c r="T65" i="9" s="1"/>
  <c r="S66" i="9" a="1"/>
  <c r="S66" i="9" s="1"/>
  <c r="T64" i="9" a="1"/>
  <c r="T64" i="9" s="1"/>
  <c r="U64" i="9" l="1" a="1"/>
  <c r="U64" i="9" s="1"/>
  <c r="Y64" i="9" a="1"/>
  <c r="Y64" i="9" s="1"/>
  <c r="E71" i="9" s="1" a="1"/>
  <c r="E71" i="9" s="1"/>
  <c r="T66" i="9" a="1"/>
  <c r="T66" i="9" s="1"/>
  <c r="X66" i="9" a="1"/>
  <c r="X66" i="9" s="1"/>
  <c r="D73" i="9" s="1" a="1"/>
  <c r="D73" i="9" s="1"/>
  <c r="Y63" i="9" a="1"/>
  <c r="Y63" i="9" s="1"/>
  <c r="E70" i="9" s="1" a="1"/>
  <c r="E70" i="9" s="1"/>
  <c r="U63" i="9" a="1"/>
  <c r="U63" i="9" s="1"/>
  <c r="X64" i="9" a="1"/>
  <c r="X64" i="9" s="1"/>
  <c r="D71" i="9" s="1" a="1"/>
  <c r="D71" i="9" s="1"/>
  <c r="W66" i="9" a="1"/>
  <c r="W66" i="9" s="1"/>
  <c r="C73" i="9" s="1" a="1"/>
  <c r="C73" i="9" s="1"/>
  <c r="X65" i="9" a="1"/>
  <c r="X65" i="9" s="1"/>
  <c r="D72" i="9" s="1" a="1"/>
  <c r="D72" i="9" s="1"/>
  <c r="U65" i="9" a="1"/>
  <c r="U65" i="9" s="1"/>
  <c r="Y65" i="9" a="1"/>
  <c r="Y65" i="9" s="1"/>
  <c r="E72" i="9" s="1" a="1"/>
  <c r="E72" i="9" s="1"/>
  <c r="M63" i="9"/>
  <c r="W63" i="9" s="1" a="1"/>
  <c r="W63" i="9" s="1"/>
  <c r="C70" i="9" s="1" a="1"/>
  <c r="C70" i="9" s="1"/>
  <c r="W64" i="9" a="1"/>
  <c r="W64" i="9" s="1"/>
  <c r="C71" i="9" s="1" a="1"/>
  <c r="C71" i="9" s="1"/>
  <c r="K71" i="9" s="1"/>
  <c r="W65" i="9" a="1"/>
  <c r="W65" i="9" s="1"/>
  <c r="C72" i="9" s="1" a="1"/>
  <c r="C72" i="9" s="1"/>
  <c r="J72" i="9" l="1" a="1"/>
  <c r="J72" i="9" s="1"/>
  <c r="Z65" i="9" a="1"/>
  <c r="Z65" i="9" s="1"/>
  <c r="F72" i="9" s="1" a="1"/>
  <c r="F72" i="9" s="1"/>
  <c r="H72" i="9" s="1" a="1"/>
  <c r="H72" i="9" s="1"/>
  <c r="R71" i="9" a="1"/>
  <c r="R71" i="9" s="1"/>
  <c r="Z63" i="9" a="1"/>
  <c r="Z63" i="9" s="1"/>
  <c r="F70" i="9" s="1" a="1"/>
  <c r="F70" i="9" s="1"/>
  <c r="H70" i="9" s="1" a="1"/>
  <c r="H70" i="9" s="1"/>
  <c r="R73" i="9" a="1"/>
  <c r="R73" i="9" s="1"/>
  <c r="Z64" i="9" a="1"/>
  <c r="Z64" i="9" s="1"/>
  <c r="F71" i="9" s="1" a="1"/>
  <c r="F71" i="9" s="1"/>
  <c r="H71" i="9" s="1" a="1"/>
  <c r="H71" i="9" s="1"/>
  <c r="R70" i="9" a="1"/>
  <c r="R70" i="9" s="1"/>
  <c r="Y66" i="9" a="1"/>
  <c r="Y66" i="9" s="1"/>
  <c r="E73" i="9" s="1" a="1"/>
  <c r="E73" i="9" s="1"/>
  <c r="I73" i="9" s="1" a="1"/>
  <c r="I73" i="9" s="1"/>
  <c r="U66" i="9" a="1"/>
  <c r="U66" i="9" s="1"/>
  <c r="S70" i="9" l="1" a="1"/>
  <c r="S70" i="9" s="1"/>
  <c r="T70" i="9" s="1" a="1"/>
  <c r="T70" i="9" s="1"/>
  <c r="M70" i="9" a="1"/>
  <c r="M70" i="9" s="1"/>
  <c r="W70" i="9" s="1" a="1"/>
  <c r="W70" i="9" s="1"/>
  <c r="S73" i="9" a="1"/>
  <c r="S73" i="9" s="1"/>
  <c r="S71" i="9" a="1"/>
  <c r="S71" i="9" s="1"/>
  <c r="Z66" i="9" a="1"/>
  <c r="Z66" i="9" s="1"/>
  <c r="F73" i="9" s="1" a="1"/>
  <c r="F73" i="9" s="1"/>
  <c r="H73" i="9" s="1"/>
  <c r="R72" i="9" a="1"/>
  <c r="R72" i="9" s="1"/>
  <c r="C77" i="9" l="1" a="1"/>
  <c r="C77" i="9" s="1"/>
  <c r="T73" i="9" a="1"/>
  <c r="T73" i="9" s="1"/>
  <c r="X73" i="9" a="1"/>
  <c r="X73" i="9" s="1"/>
  <c r="D80" i="9" s="1" a="1"/>
  <c r="D80" i="9" s="1"/>
  <c r="S72" i="9" a="1"/>
  <c r="S72" i="9" s="1"/>
  <c r="W72" i="9" a="1"/>
  <c r="W72" i="9" s="1"/>
  <c r="C79" i="9" s="1" a="1"/>
  <c r="C79" i="9" s="1"/>
  <c r="W71" i="9" a="1"/>
  <c r="W71" i="9" s="1"/>
  <c r="C78" i="9" s="1" a="1"/>
  <c r="C78" i="9" s="1"/>
  <c r="K78" i="9" s="1"/>
  <c r="T71" i="9" a="1"/>
  <c r="T71" i="9" s="1"/>
  <c r="X71" i="9" a="1"/>
  <c r="X71" i="9" s="1"/>
  <c r="D78" i="9" s="1" a="1"/>
  <c r="D78" i="9" s="1"/>
  <c r="U70" i="9" a="1"/>
  <c r="U70" i="9" s="1"/>
  <c r="Y70" i="9" a="1"/>
  <c r="Y70" i="9" s="1"/>
  <c r="E77" i="9" s="1" a="1"/>
  <c r="E77" i="9" s="1"/>
  <c r="X70" i="9" a="1"/>
  <c r="X70" i="9" s="1"/>
  <c r="W73" i="9" a="1"/>
  <c r="W73" i="9" s="1"/>
  <c r="C80" i="9" s="1" a="1"/>
  <c r="C80" i="9" s="1"/>
  <c r="D77" i="9" l="1" a="1"/>
  <c r="D77" i="9" s="1"/>
  <c r="Y71" i="9" a="1"/>
  <c r="Y71" i="9" s="1"/>
  <c r="E78" i="9" s="1" a="1"/>
  <c r="E78" i="9" s="1"/>
  <c r="U71" i="9" a="1"/>
  <c r="U71" i="9" s="1"/>
  <c r="Z70" i="9" a="1"/>
  <c r="Z70" i="9" s="1"/>
  <c r="R80" i="9" a="1"/>
  <c r="R80" i="9" s="1"/>
  <c r="X72" i="9" a="1"/>
  <c r="X72" i="9" s="1"/>
  <c r="D79" i="9" s="1" a="1"/>
  <c r="D79" i="9" s="1"/>
  <c r="J79" i="9" s="1" a="1"/>
  <c r="J79" i="9" s="1"/>
  <c r="T72" i="9" a="1"/>
  <c r="T72" i="9" s="1"/>
  <c r="U73" i="9" a="1"/>
  <c r="U73" i="9" s="1"/>
  <c r="Y73" i="9" a="1"/>
  <c r="Y73" i="9" s="1"/>
  <c r="E80" i="9" s="1" a="1"/>
  <c r="E80" i="9" s="1"/>
  <c r="I80" i="9" s="1" a="1"/>
  <c r="I80" i="9" s="1"/>
  <c r="F77" i="9" l="1" a="1"/>
  <c r="F77" i="9" s="1"/>
  <c r="H77" i="9" s="1" a="1"/>
  <c r="H77" i="9" s="1"/>
  <c r="Z71" i="9" a="1"/>
  <c r="Z71" i="9" s="1"/>
  <c r="R77" i="9" a="1"/>
  <c r="R77" i="9" s="1"/>
  <c r="Z73" i="9" a="1"/>
  <c r="Z73" i="9" s="1"/>
  <c r="F80" i="9" s="1" a="1"/>
  <c r="F80" i="9" s="1"/>
  <c r="H80" i="9" s="1"/>
  <c r="R79" i="9" a="1"/>
  <c r="R79" i="9" s="1"/>
  <c r="Y72" i="9" a="1"/>
  <c r="Y72" i="9" s="1"/>
  <c r="E79" i="9" s="1" a="1"/>
  <c r="E79" i="9" s="1"/>
  <c r="U72" i="9" a="1"/>
  <c r="U72" i="9" s="1"/>
  <c r="S80" i="9" a="1"/>
  <c r="S80" i="9" s="1"/>
  <c r="I20" i="2" l="1"/>
  <c r="I21" i="2"/>
  <c r="AZ15" i="2"/>
  <c r="BC15" i="2" s="1" a="1"/>
  <c r="BC15" i="2" s="1"/>
  <c r="BF15" i="2" s="1"/>
  <c r="F21" i="2" s="1"/>
  <c r="L36" i="2"/>
  <c r="I23" i="2"/>
  <c r="L37" i="2"/>
  <c r="L38" i="2"/>
  <c r="J26" i="2"/>
  <c r="J27" i="2"/>
  <c r="L35" i="2"/>
  <c r="J28" i="2"/>
  <c r="J25" i="2"/>
  <c r="K31" i="2"/>
  <c r="K32" i="2"/>
  <c r="AW14" i="2"/>
  <c r="AZ17" i="2"/>
  <c r="BC17" i="2" s="1" a="1"/>
  <c r="BC17" i="2" s="1"/>
  <c r="BF17" i="2" s="1"/>
  <c r="F23" i="2" s="1"/>
  <c r="AW17" i="2"/>
  <c r="AW16" i="2"/>
  <c r="AW15" i="2"/>
  <c r="K33" i="2"/>
  <c r="AZ14" i="2"/>
  <c r="BC14" i="2" s="1" a="1"/>
  <c r="BC14" i="2" s="1"/>
  <c r="BF14" i="2" s="1"/>
  <c r="F20" i="2" s="1"/>
  <c r="K20" i="2" s="1"/>
  <c r="K30" i="2"/>
  <c r="AZ16" i="2"/>
  <c r="BC16" i="2" s="1" a="1"/>
  <c r="BC16" i="2" s="1"/>
  <c r="BF16" i="2" s="1"/>
  <c r="F22" i="2" s="1"/>
  <c r="I22" i="2"/>
  <c r="F78" i="9" a="1"/>
  <c r="F78" i="9" s="1"/>
  <c r="H78" i="9" s="1" a="1"/>
  <c r="H78" i="9" s="1"/>
  <c r="S77" i="9" a="1"/>
  <c r="S77" i="9" s="1"/>
  <c r="T80" i="9" a="1"/>
  <c r="T80" i="9" s="1"/>
  <c r="Z72" i="9" a="1"/>
  <c r="Z72" i="9" s="1"/>
  <c r="R78" i="9" a="1"/>
  <c r="R78" i="9" s="1"/>
  <c r="S79" i="9" a="1"/>
  <c r="S79" i="9" s="1"/>
  <c r="K23" i="2" l="1"/>
  <c r="G28" i="2" s="1"/>
  <c r="L28" i="2" s="1"/>
  <c r="H33" i="2" s="1"/>
  <c r="M33" i="2" s="1"/>
  <c r="I38" i="2" s="1"/>
  <c r="N38" i="2" s="1"/>
  <c r="K22" i="2"/>
  <c r="G27" i="2" s="1"/>
  <c r="L27" i="2" s="1"/>
  <c r="H32" i="2" s="1"/>
  <c r="M32" i="2" s="1"/>
  <c r="I37" i="2" s="1"/>
  <c r="N37" i="2" s="1"/>
  <c r="W24" i="3"/>
  <c r="Y24" i="3" s="1" a="1"/>
  <c r="Y24" i="3" s="1"/>
  <c r="S25" i="3"/>
  <c r="U25" i="3" s="1" a="1"/>
  <c r="U25" i="3" s="1"/>
  <c r="S23" i="3"/>
  <c r="U23" i="3" s="1" a="1"/>
  <c r="U23" i="3" s="1"/>
  <c r="O25" i="3"/>
  <c r="Q25" i="3" s="1" a="1"/>
  <c r="Q25" i="3" s="1"/>
  <c r="O23" i="3"/>
  <c r="Q23" i="3" s="1" a="1"/>
  <c r="Q23" i="3" s="1"/>
  <c r="K25" i="3"/>
  <c r="M25" i="3" s="1" a="1"/>
  <c r="M25" i="3" s="1"/>
  <c r="W23" i="3"/>
  <c r="Y23" i="3" s="1" a="1"/>
  <c r="Y23" i="3" s="1"/>
  <c r="K26" i="3"/>
  <c r="M26" i="3" s="1" a="1"/>
  <c r="M26" i="3" s="1"/>
  <c r="W25" i="3"/>
  <c r="Y25" i="3" s="1" a="1"/>
  <c r="Y25" i="3" s="1"/>
  <c r="W26" i="3"/>
  <c r="Y26" i="3" s="1" a="1"/>
  <c r="Y26" i="3" s="1"/>
  <c r="S24" i="3"/>
  <c r="U24" i="3" s="1" a="1"/>
  <c r="U24" i="3" s="1"/>
  <c r="S26" i="3"/>
  <c r="U26" i="3" s="1" a="1"/>
  <c r="U26" i="3" s="1"/>
  <c r="O24" i="3"/>
  <c r="Q24" i="3" s="1" a="1"/>
  <c r="Q24" i="3" s="1"/>
  <c r="O26" i="3"/>
  <c r="Q26" i="3" s="1" a="1"/>
  <c r="Q26" i="3" s="1"/>
  <c r="K24" i="3"/>
  <c r="M24" i="3" s="1" a="1"/>
  <c r="M24" i="3" s="1"/>
  <c r="K21" i="2"/>
  <c r="G26" i="2" s="1"/>
  <c r="L26" i="2" s="1"/>
  <c r="H31" i="2" s="1"/>
  <c r="M31" i="2" s="1"/>
  <c r="I36" i="2" s="1"/>
  <c r="N36" i="2" s="1"/>
  <c r="F79" i="9" a="1"/>
  <c r="F79" i="9" s="1"/>
  <c r="H79" i="9" s="1" a="1"/>
  <c r="H79" i="9" s="1"/>
  <c r="M77" i="9" s="1" a="1"/>
  <c r="X80" i="9" s="1" a="1"/>
  <c r="X80" i="9" s="1"/>
  <c r="D87" i="9" s="1" a="1"/>
  <c r="D87" i="9" s="1"/>
  <c r="G25" i="2"/>
  <c r="L25" i="2" s="1"/>
  <c r="T79" i="9" a="1"/>
  <c r="T79" i="9" s="1"/>
  <c r="S78" i="9" a="1"/>
  <c r="S78" i="9" s="1"/>
  <c r="T77" i="9" a="1"/>
  <c r="T77" i="9" s="1"/>
  <c r="U80" i="9" a="1"/>
  <c r="U80" i="9" s="1"/>
  <c r="R23" i="2" l="1" a="1"/>
  <c r="R23" i="2" s="1"/>
  <c r="M77" i="9"/>
  <c r="W77" i="9" s="1" a="1"/>
  <c r="W77" i="9" s="1"/>
  <c r="C84" i="9" s="1" a="1"/>
  <c r="C84" i="9" s="1"/>
  <c r="Y80" i="9" a="1"/>
  <c r="Y80" i="9" s="1"/>
  <c r="E87" i="9" s="1" a="1"/>
  <c r="E87" i="9" s="1"/>
  <c r="X77" i="9" a="1"/>
  <c r="X77" i="9" s="1"/>
  <c r="D84" i="9" s="1" a="1"/>
  <c r="D84" i="9" s="1"/>
  <c r="W79" i="9" a="1"/>
  <c r="W79" i="9" s="1"/>
  <c r="C86" i="9" s="1" a="1"/>
  <c r="C86" i="9" s="1"/>
  <c r="W80" i="9" a="1"/>
  <c r="W80" i="9" s="1"/>
  <c r="C87" i="9" s="1" a="1"/>
  <c r="C87" i="9" s="1"/>
  <c r="W78" i="9" a="1"/>
  <c r="W78" i="9" s="1"/>
  <c r="C85" i="9" s="1" a="1"/>
  <c r="C85" i="9" s="1"/>
  <c r="K85" i="9" s="1"/>
  <c r="X79" i="9" a="1"/>
  <c r="X79" i="9" s="1"/>
  <c r="D86" i="9" s="1" a="1"/>
  <c r="D86" i="9" s="1"/>
  <c r="S23" i="2" a="1"/>
  <c r="S23" i="2" s="1"/>
  <c r="H30" i="2"/>
  <c r="M30" i="2" s="1"/>
  <c r="K23" i="3"/>
  <c r="M23" i="3" s="1" a="1"/>
  <c r="M23" i="3" s="1"/>
  <c r="AC7" i="3" a="1"/>
  <c r="AC7" i="3" s="1"/>
  <c r="C5" i="4" s="1" a="1"/>
  <c r="Z80" i="9" a="1"/>
  <c r="Z80" i="9" s="1"/>
  <c r="F87" i="9" s="1" a="1"/>
  <c r="F87" i="9" s="1"/>
  <c r="H87" i="9" s="1"/>
  <c r="R86" i="9" a="1"/>
  <c r="R86" i="9" s="1"/>
  <c r="Y79" i="9" a="1"/>
  <c r="Y79" i="9" s="1"/>
  <c r="E86" i="9" s="1" a="1"/>
  <c r="E86" i="9" s="1"/>
  <c r="U79" i="9" a="1"/>
  <c r="U79" i="9" s="1"/>
  <c r="Y77" i="9" a="1"/>
  <c r="Y77" i="9" s="1"/>
  <c r="E84" i="9" s="1" a="1"/>
  <c r="E84" i="9" s="1"/>
  <c r="U77" i="9" a="1"/>
  <c r="U77" i="9" s="1"/>
  <c r="X78" i="9" a="1"/>
  <c r="X78" i="9" s="1"/>
  <c r="D85" i="9" s="1" a="1"/>
  <c r="D85" i="9" s="1"/>
  <c r="T78" i="9" a="1"/>
  <c r="T78" i="9" s="1"/>
  <c r="I87" i="9" l="1" a="1"/>
  <c r="I87" i="9" s="1"/>
  <c r="J86" i="9" a="1"/>
  <c r="J86" i="9" s="1"/>
  <c r="O22" i="4"/>
  <c r="V21" i="4" s="1"/>
  <c r="O18" i="4"/>
  <c r="V19" i="4" s="1"/>
  <c r="M7" i="4"/>
  <c r="O16" i="4"/>
  <c r="V18" i="4" s="1"/>
  <c r="M16" i="4"/>
  <c r="U18" i="4" s="1"/>
  <c r="O11" i="4"/>
  <c r="I22" i="4"/>
  <c r="S21" i="4" s="1"/>
  <c r="M5" i="4"/>
  <c r="K9" i="4"/>
  <c r="M18" i="4"/>
  <c r="U19" i="4" s="1"/>
  <c r="K5" i="4"/>
  <c r="O7" i="4"/>
  <c r="K11" i="4"/>
  <c r="C5" i="4"/>
  <c r="I7" i="4"/>
  <c r="M20" i="4"/>
  <c r="U20" i="4" s="1"/>
  <c r="I9" i="4"/>
  <c r="K20" i="4"/>
  <c r="T20" i="4" s="1"/>
  <c r="M9" i="4"/>
  <c r="I20" i="4"/>
  <c r="S20" i="4" s="1"/>
  <c r="I11" i="4"/>
  <c r="M22" i="4"/>
  <c r="U21" i="4" s="1"/>
  <c r="M11" i="4"/>
  <c r="O20" i="4"/>
  <c r="V20" i="4" s="1"/>
  <c r="O5" i="4"/>
  <c r="K16" i="4"/>
  <c r="T18" i="4" s="1"/>
  <c r="K22" i="4"/>
  <c r="T21" i="4" s="1"/>
  <c r="I18" i="4"/>
  <c r="S19" i="4" s="1"/>
  <c r="K7" i="4"/>
  <c r="K18" i="4"/>
  <c r="T19" i="4" s="1"/>
  <c r="O9" i="4"/>
  <c r="I35" i="2"/>
  <c r="N35" i="2" s="1"/>
  <c r="U23" i="2" s="1" a="1"/>
  <c r="U23" i="2" s="1"/>
  <c r="T23" i="2" a="1"/>
  <c r="T23" i="2" s="1"/>
  <c r="U78" i="9" a="1"/>
  <c r="U78" i="9" s="1"/>
  <c r="Y78" i="9" a="1"/>
  <c r="Y78" i="9" s="1"/>
  <c r="E85" i="9" s="1" a="1"/>
  <c r="E85" i="9" s="1"/>
  <c r="Z79" i="9" a="1"/>
  <c r="Z79" i="9" s="1"/>
  <c r="F86" i="9" s="1" a="1"/>
  <c r="F86" i="9" s="1"/>
  <c r="H86" i="9" s="1" a="1"/>
  <c r="H86" i="9" s="1"/>
  <c r="W86" i="9" s="1" a="1"/>
  <c r="W86" i="9" s="1"/>
  <c r="H12" i="9" s="1"/>
  <c r="R85" i="9" a="1"/>
  <c r="R85" i="9" s="1"/>
  <c r="S86" i="9" a="1"/>
  <c r="S86" i="9" s="1"/>
  <c r="Z77" i="9" a="1"/>
  <c r="Z77" i="9" s="1"/>
  <c r="F84" i="9" s="1" a="1"/>
  <c r="F84" i="9" s="1"/>
  <c r="H84" i="9" s="1" a="1"/>
  <c r="H84" i="9" s="1"/>
  <c r="R87" i="9" a="1"/>
  <c r="R87" i="9" s="1"/>
  <c r="L5" i="8" l="1" a="1"/>
  <c r="L5" i="8" s="1"/>
  <c r="I16" i="4"/>
  <c r="S18" i="4" s="1"/>
  <c r="D6" i="5" s="1" a="1"/>
  <c r="I5" i="4"/>
  <c r="W87" i="9" a="1"/>
  <c r="W87" i="9" s="1"/>
  <c r="H13" i="9" s="1"/>
  <c r="S87" i="9" a="1"/>
  <c r="S87" i="9" s="1"/>
  <c r="X86" i="9" a="1"/>
  <c r="X86" i="9" s="1"/>
  <c r="I12" i="9" s="1"/>
  <c r="T86" i="9" a="1"/>
  <c r="T86" i="9" s="1"/>
  <c r="S85" i="9" a="1"/>
  <c r="S85" i="9" s="1"/>
  <c r="Z78" i="9" a="1"/>
  <c r="Z78" i="9" s="1"/>
  <c r="F85" i="9" s="1" a="1"/>
  <c r="F85" i="9" s="1"/>
  <c r="H85" i="9" s="1" a="1"/>
  <c r="H85" i="9" s="1"/>
  <c r="W85" i="9" s="1" a="1"/>
  <c r="W85" i="9" s="1"/>
  <c r="H11" i="9" s="1"/>
  <c r="R84" i="9" a="1"/>
  <c r="R84" i="9" s="1"/>
  <c r="D6" i="5" l="1"/>
  <c r="Q15" i="5"/>
  <c r="Z14" i="5" s="1"/>
  <c r="AE14" i="5" s="1"/>
  <c r="Q19" i="5"/>
  <c r="AB20" i="5" s="1"/>
  <c r="AE20" i="5" s="1"/>
  <c r="Q17" i="5"/>
  <c r="AA17" i="5" s="1"/>
  <c r="AE17" i="5" s="1"/>
  <c r="W84" i="9" a="1"/>
  <c r="W84" i="9" s="1"/>
  <c r="H10" i="9" s="1"/>
  <c r="S84" i="9" a="1"/>
  <c r="S84" i="9" s="1"/>
  <c r="X85" i="9" a="1"/>
  <c r="X85" i="9" s="1"/>
  <c r="I11" i="9" s="1"/>
  <c r="T85" i="9" a="1"/>
  <c r="T85" i="9" s="1"/>
  <c r="Y86" i="9" a="1"/>
  <c r="Y86" i="9" s="1"/>
  <c r="J12" i="9" s="1"/>
  <c r="U86" i="9" a="1"/>
  <c r="U86" i="9" s="1"/>
  <c r="X87" i="9" a="1"/>
  <c r="X87" i="9" s="1"/>
  <c r="I13" i="9" s="1"/>
  <c r="T87" i="9" a="1"/>
  <c r="T87" i="9" s="1"/>
  <c r="AK6" i="5" l="1" a="1"/>
  <c r="AK6" i="5" s="1"/>
  <c r="D5" i="8" s="1" a="1"/>
  <c r="Q13" i="5"/>
  <c r="X11" i="5" s="1"/>
  <c r="AE11" i="5" s="1"/>
  <c r="AE23" i="5" s="1"/>
  <c r="Z86" i="9" a="1"/>
  <c r="Z86" i="9" s="1"/>
  <c r="K12" i="9" s="1"/>
  <c r="Y87" i="9" a="1"/>
  <c r="Y87" i="9" s="1"/>
  <c r="J13" i="9" s="1"/>
  <c r="U87" i="9" a="1"/>
  <c r="U87" i="9" s="1"/>
  <c r="Y85" i="9" a="1"/>
  <c r="Y85" i="9" s="1"/>
  <c r="J11" i="9" s="1"/>
  <c r="U85" i="9" a="1"/>
  <c r="U85" i="9" s="1"/>
  <c r="X84" i="9" a="1"/>
  <c r="X84" i="9" s="1"/>
  <c r="I10" i="9" s="1"/>
  <c r="T84" i="9" a="1"/>
  <c r="T84" i="9" s="1"/>
  <c r="D5" i="8" l="1"/>
  <c r="T5" i="8" s="1"/>
  <c r="U6" i="8"/>
  <c r="W5" i="8"/>
  <c r="T6" i="8"/>
  <c r="V6" i="8"/>
  <c r="W6" i="8"/>
  <c r="V8" i="8"/>
  <c r="U8" i="8"/>
  <c r="T8" i="8"/>
  <c r="W7" i="8"/>
  <c r="V7" i="8"/>
  <c r="U7" i="8"/>
  <c r="T7" i="8"/>
  <c r="V5" i="8"/>
  <c r="U5" i="8"/>
  <c r="W8" i="8"/>
  <c r="Z85" i="9" a="1"/>
  <c r="Z85" i="9" s="1"/>
  <c r="K11" i="9" s="1"/>
  <c r="Z87" i="9" a="1"/>
  <c r="Z87" i="9" s="1"/>
  <c r="K13" i="9" s="1"/>
  <c r="Y84" i="9" a="1"/>
  <c r="Y84" i="9" s="1"/>
  <c r="J10" i="9" s="1"/>
  <c r="U84" i="9" a="1"/>
  <c r="U84" i="9" s="1"/>
  <c r="Z84" i="9" l="1" a="1"/>
  <c r="Z84" i="9" s="1"/>
  <c r="K10" i="9" s="1"/>
  <c r="H15" i="9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<sst xmlns="http://schemas.openxmlformats.org/spreadsheetml/2006/main" count="754" uniqueCount="336">
  <si>
    <t>SBOX</t>
  </si>
  <si>
    <t>SubBytes</t>
  </si>
  <si>
    <t>F_</t>
  </si>
  <si>
    <t>E_</t>
  </si>
  <si>
    <t>D_</t>
  </si>
  <si>
    <t>C_</t>
  </si>
  <si>
    <t>B_</t>
  </si>
  <si>
    <t>A_</t>
  </si>
  <si>
    <t>9_</t>
  </si>
  <si>
    <t>8_</t>
  </si>
  <si>
    <t>7_</t>
  </si>
  <si>
    <t>6_</t>
  </si>
  <si>
    <t>5_</t>
  </si>
  <si>
    <t>4_</t>
  </si>
  <si>
    <t>3_</t>
  </si>
  <si>
    <t>2_</t>
  </si>
  <si>
    <t>1_</t>
  </si>
  <si>
    <t>0_</t>
  </si>
  <si>
    <t>_0</t>
  </si>
  <si>
    <t>_1</t>
  </si>
  <si>
    <t>_2</t>
  </si>
  <si>
    <t>_3</t>
  </si>
  <si>
    <t>_4</t>
  </si>
  <si>
    <t>_5</t>
  </si>
  <si>
    <t>_6</t>
  </si>
  <si>
    <t>_7</t>
  </si>
  <si>
    <t>_8</t>
  </si>
  <si>
    <t>_9</t>
  </si>
  <si>
    <t>_A</t>
  </si>
  <si>
    <t>_B</t>
  </si>
  <si>
    <t>_C</t>
  </si>
  <si>
    <t>_D</t>
  </si>
  <si>
    <t>_E</t>
  </si>
  <si>
    <t>_F</t>
  </si>
  <si>
    <t>63</t>
  </si>
  <si>
    <t>7C</t>
  </si>
  <si>
    <t>77</t>
  </si>
  <si>
    <t>7B</t>
  </si>
  <si>
    <t>F2</t>
  </si>
  <si>
    <t>6B</t>
  </si>
  <si>
    <t>6F</t>
  </si>
  <si>
    <t>C5</t>
  </si>
  <si>
    <t>30</t>
  </si>
  <si>
    <t>67</t>
  </si>
  <si>
    <t>2B</t>
  </si>
  <si>
    <t>FE</t>
  </si>
  <si>
    <t>D7</t>
  </si>
  <si>
    <t>AB</t>
  </si>
  <si>
    <t>76</t>
  </si>
  <si>
    <t>CA</t>
  </si>
  <si>
    <t>82</t>
  </si>
  <si>
    <t>C9</t>
  </si>
  <si>
    <t>7D</t>
  </si>
  <si>
    <t>FA</t>
  </si>
  <si>
    <t>59</t>
  </si>
  <si>
    <t>47</t>
  </si>
  <si>
    <t>F0</t>
  </si>
  <si>
    <t>AD</t>
  </si>
  <si>
    <t>D4</t>
  </si>
  <si>
    <t>A2</t>
  </si>
  <si>
    <t>AF</t>
  </si>
  <si>
    <t>9C</t>
  </si>
  <si>
    <t>A4</t>
  </si>
  <si>
    <t>72</t>
  </si>
  <si>
    <t>C0</t>
  </si>
  <si>
    <t>B7</t>
  </si>
  <si>
    <t>FD</t>
  </si>
  <si>
    <t>93</t>
  </si>
  <si>
    <t>26</t>
  </si>
  <si>
    <t>36</t>
  </si>
  <si>
    <t>3F</t>
  </si>
  <si>
    <t>F7</t>
  </si>
  <si>
    <t>CC</t>
  </si>
  <si>
    <t>34</t>
  </si>
  <si>
    <t>A5</t>
  </si>
  <si>
    <t>E5</t>
  </si>
  <si>
    <t>F1</t>
  </si>
  <si>
    <t>71</t>
  </si>
  <si>
    <t>D8</t>
  </si>
  <si>
    <t>31</t>
  </si>
  <si>
    <t>15</t>
  </si>
  <si>
    <t>C7</t>
  </si>
  <si>
    <t>23</t>
  </si>
  <si>
    <t>C3</t>
  </si>
  <si>
    <t>18</t>
  </si>
  <si>
    <t>96</t>
  </si>
  <si>
    <t>9A</t>
  </si>
  <si>
    <t>12</t>
  </si>
  <si>
    <t>80</t>
  </si>
  <si>
    <t>E2</t>
  </si>
  <si>
    <t>EB</t>
  </si>
  <si>
    <t>27</t>
  </si>
  <si>
    <t>B2</t>
  </si>
  <si>
    <t>75</t>
  </si>
  <si>
    <t>83</t>
  </si>
  <si>
    <t>2C</t>
  </si>
  <si>
    <t>1A</t>
  </si>
  <si>
    <t>1B</t>
  </si>
  <si>
    <t>6E</t>
  </si>
  <si>
    <t>5A</t>
  </si>
  <si>
    <t>A0</t>
  </si>
  <si>
    <t>52</t>
  </si>
  <si>
    <t>3B</t>
  </si>
  <si>
    <t>D6</t>
  </si>
  <si>
    <t>B3</t>
  </si>
  <si>
    <t>29</t>
  </si>
  <si>
    <t>E3</t>
  </si>
  <si>
    <t>2F</t>
  </si>
  <si>
    <t>84</t>
  </si>
  <si>
    <t>53</t>
  </si>
  <si>
    <t>D1</t>
  </si>
  <si>
    <t>ED</t>
  </si>
  <si>
    <t>20</t>
  </si>
  <si>
    <t>FC</t>
  </si>
  <si>
    <t>B1</t>
  </si>
  <si>
    <t>5B</t>
  </si>
  <si>
    <t>6A</t>
  </si>
  <si>
    <t>CB</t>
  </si>
  <si>
    <t>BE</t>
  </si>
  <si>
    <t>39</t>
  </si>
  <si>
    <t>4A</t>
  </si>
  <si>
    <t>4C</t>
  </si>
  <si>
    <t>58</t>
  </si>
  <si>
    <t>CF</t>
  </si>
  <si>
    <t>D0</t>
  </si>
  <si>
    <t>EF</t>
  </si>
  <si>
    <t>AA</t>
  </si>
  <si>
    <t>FB</t>
  </si>
  <si>
    <t>43</t>
  </si>
  <si>
    <t>4D</t>
  </si>
  <si>
    <t>33</t>
  </si>
  <si>
    <t>85</t>
  </si>
  <si>
    <t>45</t>
  </si>
  <si>
    <t>F9</t>
  </si>
  <si>
    <t>7F</t>
  </si>
  <si>
    <t>50</t>
  </si>
  <si>
    <t>3C</t>
  </si>
  <si>
    <t>9F</t>
  </si>
  <si>
    <t>A8</t>
  </si>
  <si>
    <t>51</t>
  </si>
  <si>
    <t>A3</t>
  </si>
  <si>
    <t>40</t>
  </si>
  <si>
    <t>8F</t>
  </si>
  <si>
    <t>92</t>
  </si>
  <si>
    <t>9D</t>
  </si>
  <si>
    <t>38</t>
  </si>
  <si>
    <t>F5</t>
  </si>
  <si>
    <t>BC</t>
  </si>
  <si>
    <t>B6</t>
  </si>
  <si>
    <t>DA</t>
  </si>
  <si>
    <t>21</t>
  </si>
  <si>
    <t>10</t>
  </si>
  <si>
    <t>FF</t>
  </si>
  <si>
    <t>F3</t>
  </si>
  <si>
    <t>D2</t>
  </si>
  <si>
    <t>CD</t>
  </si>
  <si>
    <t>0C</t>
  </si>
  <si>
    <t>13</t>
  </si>
  <si>
    <t>EC</t>
  </si>
  <si>
    <t>5F</t>
  </si>
  <si>
    <t>97</t>
  </si>
  <si>
    <t>44</t>
  </si>
  <si>
    <t>17</t>
  </si>
  <si>
    <t>C4</t>
  </si>
  <si>
    <t>A7</t>
  </si>
  <si>
    <t>7E</t>
  </si>
  <si>
    <t>3D</t>
  </si>
  <si>
    <t>64</t>
  </si>
  <si>
    <t>5D</t>
  </si>
  <si>
    <t>19</t>
  </si>
  <si>
    <t>73</t>
  </si>
  <si>
    <t>60</t>
  </si>
  <si>
    <t>81</t>
  </si>
  <si>
    <t>4F</t>
  </si>
  <si>
    <t>DC</t>
  </si>
  <si>
    <t>22</t>
  </si>
  <si>
    <t>2A</t>
  </si>
  <si>
    <t>90</t>
  </si>
  <si>
    <t>88</t>
  </si>
  <si>
    <t>46</t>
  </si>
  <si>
    <t>EE</t>
  </si>
  <si>
    <t>B8</t>
  </si>
  <si>
    <t>14</t>
  </si>
  <si>
    <t>DE</t>
  </si>
  <si>
    <t>5E</t>
  </si>
  <si>
    <t>0B</t>
  </si>
  <si>
    <t>DB</t>
  </si>
  <si>
    <t>E0</t>
  </si>
  <si>
    <t>32</t>
  </si>
  <si>
    <t>3A</t>
  </si>
  <si>
    <t>0A</t>
  </si>
  <si>
    <t>49</t>
  </si>
  <si>
    <t>24</t>
  </si>
  <si>
    <t>5C</t>
  </si>
  <si>
    <t>C2</t>
  </si>
  <si>
    <t>D3</t>
  </si>
  <si>
    <t>AC</t>
  </si>
  <si>
    <t>62</t>
  </si>
  <si>
    <t>91</t>
  </si>
  <si>
    <t>95</t>
  </si>
  <si>
    <t>E4</t>
  </si>
  <si>
    <t>79</t>
  </si>
  <si>
    <t>E7</t>
  </si>
  <si>
    <t>C8</t>
  </si>
  <si>
    <t>37</t>
  </si>
  <si>
    <t>6D</t>
  </si>
  <si>
    <t>8D</t>
  </si>
  <si>
    <t>D5</t>
  </si>
  <si>
    <t>4E</t>
  </si>
  <si>
    <t>A9</t>
  </si>
  <si>
    <t>6C</t>
  </si>
  <si>
    <t>56</t>
  </si>
  <si>
    <t>F4</t>
  </si>
  <si>
    <t>EA</t>
  </si>
  <si>
    <t>65</t>
  </si>
  <si>
    <t>7A</t>
  </si>
  <si>
    <t>AE</t>
  </si>
  <si>
    <t>BA</t>
  </si>
  <si>
    <t>78</t>
  </si>
  <si>
    <t>25</t>
  </si>
  <si>
    <t>2E</t>
  </si>
  <si>
    <t>1C</t>
  </si>
  <si>
    <t>A6</t>
  </si>
  <si>
    <t>B4</t>
  </si>
  <si>
    <t>C6</t>
  </si>
  <si>
    <t>E8</t>
  </si>
  <si>
    <t>DD</t>
  </si>
  <si>
    <t>74</t>
  </si>
  <si>
    <t>1F</t>
  </si>
  <si>
    <t>4B</t>
  </si>
  <si>
    <t>BD</t>
  </si>
  <si>
    <t>8B</t>
  </si>
  <si>
    <t>8A</t>
  </si>
  <si>
    <t>70</t>
  </si>
  <si>
    <t>3E</t>
  </si>
  <si>
    <t>B5</t>
  </si>
  <si>
    <t>66</t>
  </si>
  <si>
    <t>48</t>
  </si>
  <si>
    <t>F6</t>
  </si>
  <si>
    <t>0E</t>
  </si>
  <si>
    <t>61</t>
  </si>
  <si>
    <t>35</t>
  </si>
  <si>
    <t>57</t>
  </si>
  <si>
    <t>B9</t>
  </si>
  <si>
    <t>86</t>
  </si>
  <si>
    <t>C1</t>
  </si>
  <si>
    <t>1D</t>
  </si>
  <si>
    <t>9E</t>
  </si>
  <si>
    <t>E1</t>
  </si>
  <si>
    <t>F8</t>
  </si>
  <si>
    <t>98</t>
  </si>
  <si>
    <t>11</t>
  </si>
  <si>
    <t>69</t>
  </si>
  <si>
    <t>D9</t>
  </si>
  <si>
    <t>8E</t>
  </si>
  <si>
    <t>94</t>
  </si>
  <si>
    <t>9B</t>
  </si>
  <si>
    <t>1E</t>
  </si>
  <si>
    <t>87</t>
  </si>
  <si>
    <t>E9</t>
  </si>
  <si>
    <t>CE</t>
  </si>
  <si>
    <t>55</t>
  </si>
  <si>
    <t>28</t>
  </si>
  <si>
    <t>DF</t>
  </si>
  <si>
    <t>8C</t>
  </si>
  <si>
    <t>A1</t>
  </si>
  <si>
    <t>89</t>
  </si>
  <si>
    <t>0D</t>
  </si>
  <si>
    <t>BF</t>
  </si>
  <si>
    <t>E6</t>
  </si>
  <si>
    <t>42</t>
  </si>
  <si>
    <t>68</t>
  </si>
  <si>
    <t>41</t>
  </si>
  <si>
    <t>99</t>
  </si>
  <si>
    <t>2D</t>
  </si>
  <si>
    <t>0F</t>
  </si>
  <si>
    <t>B0</t>
  </si>
  <si>
    <t>54</t>
  </si>
  <si>
    <t>BB</t>
  </si>
  <si>
    <t>16</t>
  </si>
  <si>
    <t>01</t>
  </si>
  <si>
    <t>04</t>
  </si>
  <si>
    <t>05</t>
  </si>
  <si>
    <t>07</t>
  </si>
  <si>
    <t>09</t>
  </si>
  <si>
    <t>00</t>
  </si>
  <si>
    <t>02</t>
  </si>
  <si>
    <t>06</t>
  </si>
  <si>
    <t>08</t>
  </si>
  <si>
    <t>03</t>
  </si>
  <si>
    <t>→</t>
  </si>
  <si>
    <t>ShiftRows</t>
  </si>
  <si>
    <t>SubBytes →</t>
  </si>
  <si>
    <t>ShiftRows →</t>
  </si>
  <si>
    <t>*</t>
  </si>
  <si>
    <t>+</t>
  </si>
  <si>
    <t>=</t>
  </si>
  <si>
    <t>MixColumns →</t>
  </si>
  <si>
    <t>⊕ </t>
  </si>
  <si>
    <t>Zeilentausch</t>
  </si>
  <si>
    <t>KeySchedule →</t>
  </si>
  <si>
    <t>AddRoundkey →</t>
  </si>
  <si>
    <t>MixColumns</t>
  </si>
  <si>
    <t>KeySchedule</t>
  </si>
  <si>
    <t>AddRoundKey</t>
  </si>
  <si>
    <t>AddRoundKey →</t>
  </si>
  <si>
    <t>RCON:</t>
  </si>
  <si>
    <t>1234567812345678</t>
  </si>
  <si>
    <t>SBox</t>
  </si>
  <si>
    <t>* 2</t>
  </si>
  <si>
    <t>*3</t>
  </si>
  <si>
    <t>*) PKCS7-Padding</t>
  </si>
  <si>
    <t>Overview</t>
  </si>
  <si>
    <t>Ciphertext</t>
  </si>
  <si>
    <t>Plaintext*</t>
  </si>
  <si>
    <t>Key</t>
  </si>
  <si>
    <t>Round 0</t>
  </si>
  <si>
    <t>Round 1</t>
  </si>
  <si>
    <t>Testmessage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</si>
  <si>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</si>
  <si>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</si>
  <si>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</si>
  <si>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</si>
  <si>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</si>
  <si>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</si>
  <si>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</si>
  <si>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</si>
  <si>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</si>
  <si>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Round</t>
  </si>
  <si>
    <t>Here you can change the round that should be examined more closely</t>
  </si>
  <si>
    <t>GF(2^8) Lookup Table (X*2)</t>
  </si>
  <si>
    <t>GF(2^8) Lookup Tabele (X*3)</t>
  </si>
  <si>
    <t>Ciphertext (c)</t>
  </si>
  <si>
    <t>Plaintext (P)</t>
  </si>
  <si>
    <t>Key (K)</t>
  </si>
  <si>
    <t>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</si>
</sst>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sz val="14"/>
      <color rgb="FFC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textRotation="90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0" fillId="0" borderId="6" xfId="0" applyBorder="1"/>
    <xf numFmtId="0" fontId="3" fillId="0" borderId="6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0" borderId="0" xfId="0" applyFont="1" applyAlignment="1">
      <alignment vertical="center"/>
    </xf>
    <xf numFmtId="0" fontId="0" fillId="7" borderId="1" xfId="0" applyFill="1" applyBorder="1"/>
    <xf numFmtId="0" fontId="8" fillId="0" borderId="0" xfId="0" applyFont="1"/>
    <xf numFmtId="0" fontId="0" fillId="0" borderId="0" xfId="0" applyAlignment="1">
      <alignment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2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0" fillId="0" borderId="2" xfId="0" applyBorder="1"/>
    <xf numFmtId="0" fontId="0" fillId="0" borderId="7" xfId="0" applyBorder="1"/>
    <xf numFmtId="0" fontId="0" fillId="0" borderId="10" xfId="0" applyBorder="1"/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13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vertical="center" textRotation="18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8" fillId="13" borderId="0" xfId="0" applyFont="1" applyFill="1" applyAlignment="1">
      <alignment horizontal="center" vertical="center" textRotation="90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13" borderId="0" xfId="0" applyFill="1" applyAlignment="1">
      <alignment horizontal="center" vertical="center" textRotation="90"/>
    </xf>
    <xf numFmtId="0" fontId="5" fillId="13" borderId="0" xfId="0" applyFont="1" applyFill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1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Standard" xfId="0" builtinId="0"/>
  </cellStyles>
  <dxfs count="11"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99157</xdr:colOff>
      <xdr:row>23</xdr:row>
      <xdr:rowOff>75016</xdr:rowOff>
    </xdr:from>
    <xdr:to>
      <xdr:col>9</xdr:col>
      <xdr:colOff>108301</xdr:colOff>
      <xdr:row>24</xdr:row>
      <xdr:rowOff>90256</xdr:rowOff>
    </xdr:to>
    <xdr:sp macro="" textlink="">
      <xdr:nvSpPr>
        <xdr:cNvPr id="4" name="Pfeil: nach unten 3">
          <a:extLst>
            <a:ext uri="{FF2B5EF4-FFF2-40B4-BE49-F238E27FC236}">
              <a16:creationId xmlns:a16="http://schemas.microsoft.com/office/drawing/2014/main" id="{C402171E-15AB-4F9F-B723-2AFBB47618F3}"/>
            </a:ext>
          </a:extLst>
        </xdr:cNvPr>
        <xdr:cNvSpPr/>
      </xdr:nvSpPr>
      <xdr:spPr>
        <a:xfrm rot="16200000">
          <a:off x="1961571" y="4251093"/>
          <a:ext cx="194957" cy="23918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26</xdr:col>
      <xdr:colOff>134573</xdr:colOff>
      <xdr:row>7</xdr:row>
      <xdr:rowOff>89715</xdr:rowOff>
    </xdr:from>
    <xdr:to>
      <xdr:col>27</xdr:col>
      <xdr:colOff>143717</xdr:colOff>
      <xdr:row>8</xdr:row>
      <xdr:rowOff>104955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725A1407-B3EA-4168-B415-65EA55F5BBA5}"/>
            </a:ext>
          </a:extLst>
        </xdr:cNvPr>
        <xdr:cNvSpPr/>
      </xdr:nvSpPr>
      <xdr:spPr>
        <a:xfrm rot="16200000">
          <a:off x="6137666" y="1375943"/>
          <a:ext cx="194957" cy="23918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68580</xdr:colOff>
      <xdr:row>12</xdr:row>
      <xdr:rowOff>106680</xdr:rowOff>
    </xdr:from>
    <xdr:to>
      <xdr:col>12</xdr:col>
      <xdr:colOff>144780</xdr:colOff>
      <xdr:row>14</xdr:row>
      <xdr:rowOff>106680</xdr:rowOff>
    </xdr:to>
    <xdr:sp macro="" textlink="">
      <xdr:nvSpPr>
        <xdr:cNvPr id="2" name="Pfeil: nach unten 1">
          <a:extLst>
            <a:ext uri="{FF2B5EF4-FFF2-40B4-BE49-F238E27FC236}">
              <a16:creationId xmlns:a16="http://schemas.microsoft.com/office/drawing/2014/main" id="{B65140C5-1F62-4E15-B699-70D75F645AF5}"/>
            </a:ext>
          </a:extLst>
        </xdr:cNvPr>
        <xdr:cNvSpPr/>
      </xdr:nvSpPr>
      <xdr:spPr>
        <a:xfrm>
          <a:off x="2811780" y="2301240"/>
          <a:ext cx="304800" cy="36576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129540</xdr:colOff>
      <xdr:row>5</xdr:row>
      <xdr:rowOff>99060</xdr:rowOff>
    </xdr:from>
    <xdr:to>
      <xdr:col>7</xdr:col>
      <xdr:colOff>138684</xdr:colOff>
      <xdr:row>6</xdr:row>
      <xdr:rowOff>114300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29830D27-D3BF-4FF2-AAD7-B63903EFE6D2}"/>
            </a:ext>
          </a:extLst>
        </xdr:cNvPr>
        <xdr:cNvSpPr/>
      </xdr:nvSpPr>
      <xdr:spPr>
        <a:xfrm rot="16200000">
          <a:off x="1520952" y="993648"/>
          <a:ext cx="198120" cy="237744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16</xdr:col>
      <xdr:colOff>121920</xdr:colOff>
      <xdr:row>18</xdr:row>
      <xdr:rowOff>53340</xdr:rowOff>
    </xdr:from>
    <xdr:to>
      <xdr:col>17</xdr:col>
      <xdr:colOff>131064</xdr:colOff>
      <xdr:row>19</xdr:row>
      <xdr:rowOff>68580</xdr:rowOff>
    </xdr:to>
    <xdr:sp macro="" textlink="">
      <xdr:nvSpPr>
        <xdr:cNvPr id="4" name="Pfeil: nach unten 3">
          <a:extLst>
            <a:ext uri="{FF2B5EF4-FFF2-40B4-BE49-F238E27FC236}">
              <a16:creationId xmlns:a16="http://schemas.microsoft.com/office/drawing/2014/main" id="{B2C65A1C-ABA2-4327-BBC0-AF5985A3F35A}"/>
            </a:ext>
          </a:extLst>
        </xdr:cNvPr>
        <xdr:cNvSpPr/>
      </xdr:nvSpPr>
      <xdr:spPr>
        <a:xfrm rot="16200000">
          <a:off x="4027932" y="3325368"/>
          <a:ext cx="198120" cy="237744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11</xdr:row>
      <xdr:rowOff>0</xdr:rowOff>
    </xdr:from>
    <xdr:to>
      <xdr:col>12</xdr:col>
      <xdr:colOff>137160</xdr:colOff>
      <xdr:row>21</xdr:row>
      <xdr:rowOff>7620</xdr:rowOff>
    </xdr:to>
    <xdr:sp macro="" textlink="">
      <xdr:nvSpPr>
        <xdr:cNvPr id="3" name="Runde Klammer links/rechts 2">
          <a:extLst>
            <a:ext uri="{FF2B5EF4-FFF2-40B4-BE49-F238E27FC236}">
              <a16:creationId xmlns:a16="http://schemas.microsoft.com/office/drawing/2014/main" id="{C4C46956-E82C-ACDE-C213-B02962CE3743}"/>
            </a:ext>
          </a:extLst>
        </xdr:cNvPr>
        <xdr:cNvSpPr/>
      </xdr:nvSpPr>
      <xdr:spPr>
        <a:xfrm>
          <a:off x="1882140" y="1463040"/>
          <a:ext cx="2125980" cy="183642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190500</xdr:colOff>
      <xdr:row>10</xdr:row>
      <xdr:rowOff>160020</xdr:rowOff>
    </xdr:from>
    <xdr:to>
      <xdr:col>19</xdr:col>
      <xdr:colOff>30480</xdr:colOff>
      <xdr:row>20</xdr:row>
      <xdr:rowOff>167640</xdr:rowOff>
    </xdr:to>
    <xdr:sp macro="" textlink="">
      <xdr:nvSpPr>
        <xdr:cNvPr id="4" name="Runde Klammer links/rechts 3">
          <a:extLst>
            <a:ext uri="{FF2B5EF4-FFF2-40B4-BE49-F238E27FC236}">
              <a16:creationId xmlns:a16="http://schemas.microsoft.com/office/drawing/2014/main" id="{0A09D2C7-8B23-4DDD-AB73-054D6C982237}"/>
            </a:ext>
          </a:extLst>
        </xdr:cNvPr>
        <xdr:cNvSpPr/>
      </xdr:nvSpPr>
      <xdr:spPr>
        <a:xfrm>
          <a:off x="2964180" y="1623060"/>
          <a:ext cx="906780" cy="1836420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179070</xdr:colOff>
      <xdr:row>21</xdr:row>
      <xdr:rowOff>95250</xdr:rowOff>
    </xdr:from>
    <xdr:to>
      <xdr:col>26</xdr:col>
      <xdr:colOff>87630</xdr:colOff>
      <xdr:row>24</xdr:row>
      <xdr:rowOff>167640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6D01F6-B2D8-452C-97C9-20FA67AE20BC}"/>
            </a:ext>
          </a:extLst>
        </xdr:cNvPr>
        <xdr:cNvSpPr txBox="1"/>
      </xdr:nvSpPr>
      <xdr:spPr>
        <a:xfrm rot="5400000">
          <a:off x="4836795" y="3606165"/>
          <a:ext cx="621030" cy="548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/>
            <a:t>...</a:t>
          </a:r>
        </a:p>
      </xdr:txBody>
    </xdr:sp>
    <xdr:clientData/>
  </xdr:twoCellAnchor>
  <xdr:twoCellAnchor>
    <xdr:from>
      <xdr:col>3</xdr:col>
      <xdr:colOff>99060</xdr:colOff>
      <xdr:row>9</xdr:row>
      <xdr:rowOff>56757</xdr:rowOff>
    </xdr:from>
    <xdr:to>
      <xdr:col>16</xdr:col>
      <xdr:colOff>201930</xdr:colOff>
      <xdr:row>11</xdr:row>
      <xdr:rowOff>17606</xdr:rowOff>
    </xdr:to>
    <xdr:cxnSp macro="">
      <xdr:nvCxnSpPr>
        <xdr:cNvPr id="12" name="Verbinder: gewinkelt 11">
          <a:extLst>
            <a:ext uri="{FF2B5EF4-FFF2-40B4-BE49-F238E27FC236}">
              <a16:creationId xmlns:a16="http://schemas.microsoft.com/office/drawing/2014/main" id="{4218A168-CC0A-D2AE-FE92-F4AE467CCF23}"/>
            </a:ext>
          </a:extLst>
        </xdr:cNvPr>
        <xdr:cNvCxnSpPr>
          <a:cxnSpLocks/>
        </xdr:cNvCxnSpPr>
      </xdr:nvCxnSpPr>
      <xdr:spPr>
        <a:xfrm rot="16200000" flipV="1">
          <a:off x="1983105" y="458712"/>
          <a:ext cx="328711" cy="2835559"/>
        </a:xfrm>
        <a:prstGeom prst="bentConnector3">
          <a:avLst>
            <a:gd name="adj1" fmla="val 50000"/>
          </a:avLst>
        </a:prstGeom>
        <a:ln w="12700">
          <a:headEnd type="triangl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48126</xdr:colOff>
      <xdr:row>5</xdr:row>
      <xdr:rowOff>64168</xdr:rowOff>
    </xdr:from>
    <xdr:to>
      <xdr:col>22</xdr:col>
      <xdr:colOff>32086</xdr:colOff>
      <xdr:row>10</xdr:row>
      <xdr:rowOff>104275</xdr:rowOff>
    </xdr:to>
    <xdr:cxnSp macro="">
      <xdr:nvCxnSpPr>
        <xdr:cNvPr id="7" name="Verbinder: gewinkelt 6">
          <a:extLst>
            <a:ext uri="{FF2B5EF4-FFF2-40B4-BE49-F238E27FC236}">
              <a16:creationId xmlns:a16="http://schemas.microsoft.com/office/drawing/2014/main" id="{54FC8D89-43B7-A4FC-B29E-3380D58BDDE0}"/>
            </a:ext>
          </a:extLst>
        </xdr:cNvPr>
        <xdr:cNvCxnSpPr>
          <a:cxnSpLocks/>
        </xdr:cNvCxnSpPr>
      </xdr:nvCxnSpPr>
      <xdr:spPr>
        <a:xfrm rot="5400000">
          <a:off x="4215063" y="1367589"/>
          <a:ext cx="962528" cy="200528"/>
        </a:xfrm>
        <a:prstGeom prst="bentConnector2">
          <a:avLst/>
        </a:prstGeom>
        <a:ln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112295</xdr:colOff>
      <xdr:row>16</xdr:row>
      <xdr:rowOff>52551</xdr:rowOff>
    </xdr:from>
    <xdr:to>
      <xdr:col>10</xdr:col>
      <xdr:colOff>120316</xdr:colOff>
      <xdr:row>18</xdr:row>
      <xdr:rowOff>112295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F1FA938A-FD95-3C0F-D4A8-9E8FAA4766B6}"/>
            </a:ext>
          </a:extLst>
        </xdr:cNvPr>
        <xdr:cNvGrpSpPr/>
      </xdr:nvGrpSpPr>
      <xdr:grpSpPr>
        <a:xfrm>
          <a:off x="1793950" y="2995448"/>
          <a:ext cx="428435" cy="427606"/>
          <a:chOff x="1793950" y="1535616"/>
          <a:chExt cx="428435" cy="1887438"/>
        </a:xfrm>
      </xdr:grpSpPr>
      <xdr:cxnSp macro="">
        <xdr:nvCxnSpPr>
          <xdr:cNvPr id="19" name="Gerade Verbindung mit Pfeil 18">
            <a:extLst>
              <a:ext uri="{FF2B5EF4-FFF2-40B4-BE49-F238E27FC236}">
                <a16:creationId xmlns:a16="http://schemas.microsoft.com/office/drawing/2014/main" id="{81AF8813-ADF9-0331-4B11-5D90C1AD4096}"/>
              </a:ext>
            </a:extLst>
          </xdr:cNvPr>
          <xdr:cNvCxnSpPr/>
        </xdr:nvCxnSpPr>
        <xdr:spPr>
          <a:xfrm>
            <a:off x="1793950" y="1543637"/>
            <a:ext cx="0" cy="1879417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 Verbindung mit Pfeil 19">
            <a:extLst>
              <a:ext uri="{FF2B5EF4-FFF2-40B4-BE49-F238E27FC236}">
                <a16:creationId xmlns:a16="http://schemas.microsoft.com/office/drawing/2014/main" id="{CF6AF203-1FA0-41E1-9BA8-502D8FFC552E}"/>
              </a:ext>
            </a:extLst>
          </xdr:cNvPr>
          <xdr:cNvCxnSpPr/>
        </xdr:nvCxnSpPr>
        <xdr:spPr>
          <a:xfrm>
            <a:off x="2004157" y="1535616"/>
            <a:ext cx="0" cy="1608531"/>
          </a:xfrm>
          <a:prstGeom prst="straightConnector1">
            <a:avLst/>
          </a:prstGeom>
          <a:ln>
            <a:solidFill>
              <a:srgbClr val="156082">
                <a:alpha val="27843"/>
              </a:srgbClr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Gerade Verbindung mit Pfeil 21">
            <a:extLst>
              <a:ext uri="{FF2B5EF4-FFF2-40B4-BE49-F238E27FC236}">
                <a16:creationId xmlns:a16="http://schemas.microsoft.com/office/drawing/2014/main" id="{596C3917-E1AB-4EAC-8089-6D119B3B44BA}"/>
              </a:ext>
            </a:extLst>
          </xdr:cNvPr>
          <xdr:cNvCxnSpPr/>
        </xdr:nvCxnSpPr>
        <xdr:spPr>
          <a:xfrm>
            <a:off x="2222385" y="1543637"/>
            <a:ext cx="0" cy="1336556"/>
          </a:xfrm>
          <a:prstGeom prst="straightConnector1">
            <a:avLst/>
          </a:prstGeom>
          <a:ln>
            <a:solidFill>
              <a:srgbClr val="156082">
                <a:alpha val="7059"/>
              </a:srgbClr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4804</xdr:colOff>
      <xdr:row>18</xdr:row>
      <xdr:rowOff>173182</xdr:rowOff>
    </xdr:from>
    <xdr:to>
      <xdr:col>16</xdr:col>
      <xdr:colOff>72228</xdr:colOff>
      <xdr:row>38</xdr:row>
      <xdr:rowOff>60613</xdr:rowOff>
    </xdr:to>
    <xdr:sp macro="" textlink="">
      <xdr:nvSpPr>
        <xdr:cNvPr id="37" name="Geschweifte Klammer rechts 36">
          <a:extLst>
            <a:ext uri="{FF2B5EF4-FFF2-40B4-BE49-F238E27FC236}">
              <a16:creationId xmlns:a16="http://schemas.microsoft.com/office/drawing/2014/main" id="{A3D484DC-3EDF-0DBB-DCF0-6DB55C8A8B87}"/>
            </a:ext>
          </a:extLst>
        </xdr:cNvPr>
        <xdr:cNvSpPr/>
      </xdr:nvSpPr>
      <xdr:spPr>
        <a:xfrm>
          <a:off x="3228650" y="3514259"/>
          <a:ext cx="282347" cy="3599739"/>
        </a:xfrm>
        <a:prstGeom prst="rightBrace">
          <a:avLst>
            <a:gd name="adj1" fmla="val 8333"/>
            <a:gd name="adj2" fmla="val 25858"/>
          </a:avLst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653D-1F61-4753-AC9C-3DD16722F886}">
  <dimension ref="A1:AH90"/>
  <sheetViews>
    <sheetView showGridLines="0" tabSelected="1" zoomScale="107" zoomScaleNormal="100" workbookViewId="0">
      <selection sqref="A1:Z2"/>
    </sheetView>
  </sheetViews>
  <sheetFormatPr baseColWidth="10" defaultColWidth="3.109375" defaultRowHeight="14.4" x14ac:dyDescent="0.3"/>
  <cols>
    <col min="21" max="21" width="3.109375" customWidth="1"/>
  </cols>
  <sheetData>
    <row r="1" spans="1:34" ht="14.4" customHeight="1" x14ac:dyDescent="0.3">
      <c r="A1" s="61" t="s">
        <v>312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36"/>
      <c r="AB1" s="36"/>
      <c r="AC1" s="36"/>
      <c r="AD1" s="36"/>
      <c r="AE1" s="36"/>
      <c r="AF1" s="36"/>
      <c r="AG1" s="36"/>
      <c r="AH1" s="36"/>
    </row>
    <row r="2" spans="1:34" ht="14.4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36"/>
      <c r="AB2" s="36"/>
      <c r="AC2" s="36"/>
      <c r="AD2" s="36"/>
      <c r="AE2" s="36"/>
      <c r="AF2" s="36"/>
      <c r="AG2" s="36"/>
      <c r="AH2" s="36"/>
    </row>
    <row r="5" spans="1:34" x14ac:dyDescent="0.3">
      <c r="C5" s="50" t="s">
        <v>314</v>
      </c>
      <c r="D5" s="50"/>
      <c r="E5" s="50"/>
      <c r="F5" s="50"/>
      <c r="G5" s="50"/>
      <c r="H5" s="53" t="s">
        <v>318</v>
      </c>
      <c r="I5" s="53"/>
      <c r="J5" s="53"/>
      <c r="K5" s="53"/>
      <c r="L5" s="53"/>
      <c r="M5" s="53"/>
      <c r="N5" s="53"/>
      <c r="R5" s="51" t="s">
        <v>333</v>
      </c>
      <c r="S5" s="51"/>
      <c r="T5" s="51"/>
      <c r="U5" s="51"/>
      <c r="V5" s="33"/>
      <c r="W5" s="51" t="s">
        <v>334</v>
      </c>
      <c r="X5" s="51"/>
      <c r="Y5" s="51"/>
      <c r="Z5" s="51"/>
    </row>
    <row r="6" spans="1:34" x14ac:dyDescent="0.3">
      <c r="R6" s="48" t="str" cm="1">
        <f t="array" ref="R6:U9">_xlfn.MAKEARRAY(4,4,_xlfn.LAMBDA(_xlpm.z,_xlpm.s,IF(AND(LEN(H5)&gt;=(_xlpm.s-1)*4+_xlpm.z,16&gt;(_xlpm.s-1)*4+_xlpm.z),DEC2HEX(CODE(MID(H5,(_xlpm.s-1)*4+_xlpm.z,1)),2),DEC2HEX(16-MIN(LEN(H5),15),2))))</f>
        <v>54</v>
      </c>
      <c r="S6" s="48" t="str">
        <v>6D</v>
      </c>
      <c r="T6" s="48" t="str">
        <v>61</v>
      </c>
      <c r="U6" s="48" t="str">
        <v>05</v>
      </c>
      <c r="V6" s="33"/>
      <c r="W6" s="48" t="str" cm="1">
        <f t="array" ref="W6:Z9">_xlfn.MAKEARRAY(4,4,_xlfn.LAMBDA(_xlpm.z,_xlpm.s,IF(LEN(H7)&gt;=(_xlpm.s-1)*4+_xlpm.z,DEC2HEX(CODE(MID(H7,(_xlpm.s-1)*4+_xlpm.z,1)),2),DEC2HEX(0,2))))</f>
        <v>31</v>
      </c>
      <c r="X6" s="48" t="str">
        <v>35</v>
      </c>
      <c r="Y6" s="48" t="str">
        <v>31</v>
      </c>
      <c r="Z6" s="48" t="str">
        <v>35</v>
      </c>
    </row>
    <row r="7" spans="1:34" x14ac:dyDescent="0.3">
      <c r="C7" s="50" t="s">
        <v>315</v>
      </c>
      <c r="D7" s="50"/>
      <c r="E7" s="50"/>
      <c r="F7" s="50"/>
      <c r="G7" s="50"/>
      <c r="H7" s="52" t="s">
        <v>307</v>
      </c>
      <c r="I7" s="52"/>
      <c r="J7" s="52"/>
      <c r="K7" s="52"/>
      <c r="L7" s="52"/>
      <c r="M7" s="52"/>
      <c r="N7" s="52"/>
      <c r="R7" s="48" t="str">
        <v>65</v>
      </c>
      <c r="S7" s="48" t="str">
        <v>65</v>
      </c>
      <c r="T7" s="48" t="str">
        <v>67</v>
      </c>
      <c r="U7" s="48" t="str">
        <v>05</v>
      </c>
      <c r="V7" s="33"/>
      <c r="W7" s="48" t="str">
        <v>32</v>
      </c>
      <c r="X7" s="48" t="str">
        <v>36</v>
      </c>
      <c r="Y7" s="48" t="str">
        <v>32</v>
      </c>
      <c r="Z7" s="48" t="str">
        <v>36</v>
      </c>
    </row>
    <row r="8" spans="1:34" x14ac:dyDescent="0.3">
      <c r="R8" s="48" t="str">
        <v>73</v>
      </c>
      <c r="S8" s="48" t="str">
        <v>73</v>
      </c>
      <c r="T8" s="48" t="str">
        <v>65</v>
      </c>
      <c r="U8" s="48" t="str">
        <v>05</v>
      </c>
      <c r="V8" s="33"/>
      <c r="W8" s="48" t="str">
        <v>33</v>
      </c>
      <c r="X8" s="48" t="str">
        <v>37</v>
      </c>
      <c r="Y8" s="48" t="str">
        <v>33</v>
      </c>
      <c r="Z8" s="48" t="str">
        <v>37</v>
      </c>
    </row>
    <row r="9" spans="1:34" ht="14.4" customHeight="1" x14ac:dyDescent="0.3">
      <c r="H9" s="64" t="s">
        <v>332</v>
      </c>
      <c r="I9" s="65"/>
      <c r="J9" s="65"/>
      <c r="K9" s="66"/>
      <c r="L9" s="19"/>
      <c r="R9" s="48" t="str">
        <v>74</v>
      </c>
      <c r="S9" s="48" t="str">
        <v>73</v>
      </c>
      <c r="T9" s="48" t="str">
        <v>05</v>
      </c>
      <c r="U9" s="48" t="str">
        <v>05</v>
      </c>
      <c r="V9" s="33"/>
      <c r="W9" s="48" t="str">
        <v>34</v>
      </c>
      <c r="X9" s="48" t="str">
        <v>38</v>
      </c>
      <c r="Y9" s="48" t="str">
        <v>34</v>
      </c>
      <c r="Z9" s="48" t="str">
        <v>38</v>
      </c>
    </row>
    <row r="10" spans="1:34" x14ac:dyDescent="0.3">
      <c r="H10" s="3" t="str">
        <f>W84</f>
        <v>C1</v>
      </c>
      <c r="I10" s="3" t="str">
        <f t="shared" ref="I10:K13" si="0">X84</f>
        <v>AD</v>
      </c>
      <c r="J10" s="3" t="str">
        <f t="shared" si="0"/>
        <v>5C</v>
      </c>
      <c r="K10" s="3" t="str">
        <f t="shared" si="0"/>
        <v>AA</v>
      </c>
      <c r="L10" s="19"/>
    </row>
    <row r="11" spans="1:34" x14ac:dyDescent="0.3">
      <c r="H11" s="3" t="str">
        <f t="shared" ref="H11:H13" si="1">W85</f>
        <v>36</v>
      </c>
      <c r="I11" s="3" t="str">
        <f t="shared" si="0"/>
        <v>0F</v>
      </c>
      <c r="J11" s="3" t="str">
        <f t="shared" si="0"/>
        <v>B5</v>
      </c>
      <c r="K11" s="3" t="str">
        <f t="shared" si="0"/>
        <v>B8</v>
      </c>
      <c r="L11" s="19"/>
    </row>
    <row r="12" spans="1:34" ht="14.4" customHeight="1" x14ac:dyDescent="0.3">
      <c r="A12" s="4"/>
      <c r="H12" s="3" t="str">
        <f t="shared" si="1"/>
        <v>5B</v>
      </c>
      <c r="I12" s="3" t="str">
        <f t="shared" si="0"/>
        <v>3F</v>
      </c>
      <c r="J12" s="3" t="str">
        <f t="shared" si="0"/>
        <v>69</v>
      </c>
      <c r="K12" s="3" t="str">
        <f t="shared" si="0"/>
        <v>21</v>
      </c>
      <c r="R12" s="45"/>
      <c r="S12" s="45"/>
      <c r="T12" s="45"/>
      <c r="U12" s="45"/>
    </row>
    <row r="13" spans="1:34" x14ac:dyDescent="0.3">
      <c r="A13" s="60" t="s">
        <v>316</v>
      </c>
      <c r="H13" s="3" t="str">
        <f t="shared" si="1"/>
        <v>26</v>
      </c>
      <c r="I13" s="3" t="str">
        <f t="shared" si="0"/>
        <v>4F</v>
      </c>
      <c r="J13" s="3" t="str">
        <f t="shared" si="0"/>
        <v>62</v>
      </c>
      <c r="K13" s="3" t="str">
        <f t="shared" si="0"/>
        <v>41</v>
      </c>
      <c r="R13" s="58" t="s">
        <v>300</v>
      </c>
      <c r="S13" s="58"/>
      <c r="T13" s="58"/>
      <c r="U13" s="58"/>
      <c r="V13" s="18"/>
      <c r="W13" s="55" t="s">
        <v>305</v>
      </c>
      <c r="X13" s="56"/>
      <c r="Y13" s="56"/>
      <c r="Z13" s="57"/>
    </row>
    <row r="14" spans="1:34" x14ac:dyDescent="0.3">
      <c r="A14" s="60"/>
      <c r="R14" s="47" t="str" cm="1">
        <f t="array" ref="R14:U17">_xlfn.ANCHORARRAY(W6)</f>
        <v>31</v>
      </c>
      <c r="S14" s="47" t="str">
        <v>35</v>
      </c>
      <c r="T14" s="47" t="str">
        <v>31</v>
      </c>
      <c r="U14" s="47" t="str">
        <v>35</v>
      </c>
      <c r="V14" s="18"/>
      <c r="W14" s="34" t="str" cm="1">
        <f t="array" ref="W14">HexXor(R14,R6)</f>
        <v>65</v>
      </c>
      <c r="X14" s="34" t="str" cm="1">
        <f t="array" ref="X14">HexXor(S14,S6)</f>
        <v>58</v>
      </c>
      <c r="Y14" s="34" t="str" cm="1">
        <f t="array" ref="Y14">HexXor(T14,T6)</f>
        <v>50</v>
      </c>
      <c r="Z14" s="34" t="str" cm="1">
        <f t="array" ref="Z14">HexXor(U14,U6)</f>
        <v>30</v>
      </c>
    </row>
    <row r="15" spans="1:34" ht="14.4" customHeight="1" x14ac:dyDescent="0.3">
      <c r="A15" s="60"/>
      <c r="C15" s="63" t="s">
        <v>313</v>
      </c>
      <c r="D15" s="63"/>
      <c r="E15" s="63"/>
      <c r="F15" s="63"/>
      <c r="G15" s="63"/>
      <c r="H15" s="62" t="str">
        <f>_xlfn.CONCAT(H10:H13,I10:I13,J10:J13,K10:K13)</f>
        <v>C1365B26AD0F3F4F5CB56962AAB82141</v>
      </c>
      <c r="I15" s="62"/>
      <c r="J15" s="62"/>
      <c r="K15" s="62"/>
      <c r="L15" s="62"/>
      <c r="M15" s="62"/>
      <c r="N15" s="35"/>
      <c r="O15" s="35"/>
      <c r="R15" s="47" t="str">
        <v>32</v>
      </c>
      <c r="S15" s="47" t="str">
        <v>36</v>
      </c>
      <c r="T15" s="47" t="str">
        <v>32</v>
      </c>
      <c r="U15" s="47" t="str">
        <v>36</v>
      </c>
      <c r="V15" s="18"/>
      <c r="W15" s="34" t="str" cm="1">
        <f t="array" ref="W15">HexXor(R15,R7)</f>
        <v>57</v>
      </c>
      <c r="X15" s="34" t="str" cm="1">
        <f t="array" ref="X15">HexXor(S15,S7)</f>
        <v>53</v>
      </c>
      <c r="Y15" s="34" t="str" cm="1">
        <f t="array" ref="Y15">HexXor(T15,T7)</f>
        <v>55</v>
      </c>
      <c r="Z15" s="34" t="str" cm="1">
        <f t="array" ref="Z15">HexXor(U15,U7)</f>
        <v>33</v>
      </c>
    </row>
    <row r="16" spans="1:34" ht="14.4" customHeight="1" x14ac:dyDescent="0.3">
      <c r="A16" s="60"/>
      <c r="C16" s="63"/>
      <c r="D16" s="63"/>
      <c r="E16" s="63"/>
      <c r="F16" s="63"/>
      <c r="G16" s="63"/>
      <c r="H16" s="62"/>
      <c r="I16" s="62"/>
      <c r="J16" s="62"/>
      <c r="K16" s="62"/>
      <c r="L16" s="62"/>
      <c r="M16" s="62"/>
      <c r="N16" s="35"/>
      <c r="O16" s="35"/>
      <c r="R16" s="47" t="str">
        <v>33</v>
      </c>
      <c r="S16" s="47" t="str">
        <v>37</v>
      </c>
      <c r="T16" s="47" t="str">
        <v>33</v>
      </c>
      <c r="U16" s="47" t="str">
        <v>37</v>
      </c>
      <c r="V16" s="18"/>
      <c r="W16" s="34" t="str" cm="1">
        <f t="array" ref="W16">HexXor(R16,R8)</f>
        <v>40</v>
      </c>
      <c r="X16" s="34" t="str" cm="1">
        <f t="array" ref="X16">HexXor(S16,S8)</f>
        <v>44</v>
      </c>
      <c r="Y16" s="34" t="str" cm="1">
        <f t="array" ref="Y16">HexXor(T16,T8)</f>
        <v>56</v>
      </c>
      <c r="Z16" s="34" t="str" cm="1">
        <f t="array" ref="Z16">HexXor(U16,U8)</f>
        <v>32</v>
      </c>
    </row>
    <row r="17" spans="1:26" x14ac:dyDescent="0.3">
      <c r="A17" s="60"/>
      <c r="R17" s="47" t="str">
        <v>34</v>
      </c>
      <c r="S17" s="47" t="str">
        <v>38</v>
      </c>
      <c r="T17" s="47" t="str">
        <v>34</v>
      </c>
      <c r="U17" s="47" t="str">
        <v>38</v>
      </c>
      <c r="V17" s="18"/>
      <c r="W17" s="34" t="str" cm="1">
        <f t="array" ref="W17">HexXor(R17,R9)</f>
        <v>40</v>
      </c>
      <c r="X17" s="34" t="str" cm="1">
        <f t="array" ref="X17">HexXor(S17,S9)</f>
        <v>4B</v>
      </c>
      <c r="Y17" s="34" t="str" cm="1">
        <f t="array" ref="Y17">HexXor(T17,T9)</f>
        <v>31</v>
      </c>
      <c r="Z17" s="34" t="str" cm="1">
        <f t="array" ref="Z17">HexXor(U17,U9)</f>
        <v>3D</v>
      </c>
    </row>
    <row r="18" spans="1:26" x14ac:dyDescent="0.3">
      <c r="A18" s="60"/>
      <c r="J18" s="33" t="s">
        <v>311</v>
      </c>
      <c r="R18" s="45"/>
      <c r="S18" s="45"/>
      <c r="T18" s="45"/>
      <c r="U18" s="45"/>
    </row>
    <row r="19" spans="1:26" s="18" customFormat="1" ht="13.8" x14ac:dyDescent="0.3">
      <c r="R19" s="46"/>
      <c r="S19" s="46"/>
      <c r="T19" s="46"/>
      <c r="U19" s="46"/>
    </row>
    <row r="20" spans="1:26" s="18" customFormat="1" ht="14.4" customHeight="1" x14ac:dyDescent="0.3">
      <c r="A20" s="54" t="s">
        <v>317</v>
      </c>
      <c r="C20" s="55" t="s">
        <v>292</v>
      </c>
      <c r="D20" s="56"/>
      <c r="E20" s="56"/>
      <c r="F20" s="57"/>
      <c r="H20" s="55" t="s">
        <v>293</v>
      </c>
      <c r="I20" s="56"/>
      <c r="J20" s="56"/>
      <c r="K20" s="57"/>
      <c r="M20" s="55" t="s">
        <v>297</v>
      </c>
      <c r="N20" s="56"/>
      <c r="O20" s="56"/>
      <c r="P20" s="57"/>
      <c r="R20" s="58" t="s">
        <v>300</v>
      </c>
      <c r="S20" s="58"/>
      <c r="T20" s="58"/>
      <c r="U20" s="58"/>
      <c r="W20" s="55" t="s">
        <v>305</v>
      </c>
      <c r="X20" s="56"/>
      <c r="Y20" s="56"/>
      <c r="Z20" s="57"/>
    </row>
    <row r="21" spans="1:26" s="18" customFormat="1" ht="13.8" x14ac:dyDescent="0.3">
      <c r="A21" s="54"/>
      <c r="C21" s="34" t="str" cm="1">
        <f t="array" ref="C21">subbyte(W14)</f>
        <v>4D</v>
      </c>
      <c r="D21" s="34" t="str" cm="1">
        <f t="array" ref="D21">subbyte(X14)</f>
        <v>6A</v>
      </c>
      <c r="E21" s="34" t="str" cm="1">
        <f t="array" ref="E21">subbyte(Y14)</f>
        <v>53</v>
      </c>
      <c r="F21" s="34" t="str" cm="1">
        <f t="array" ref="F21">subbyte(Z14)</f>
        <v>04</v>
      </c>
      <c r="H21" s="34" t="str" cm="1">
        <f t="array" ref="H21:K21">C21:F21</f>
        <v>4D</v>
      </c>
      <c r="I21" s="34" t="str">
        <v>6A</v>
      </c>
      <c r="J21" s="34" t="str">
        <v>53</v>
      </c>
      <c r="K21" s="34" t="str">
        <v>04</v>
      </c>
      <c r="M21" s="34" t="str" cm="1">
        <f t="array" ref="M21:P24">_xlfn.MAKEARRAY(4,4,_xlfn.LAMBDA(_xlpm.x,_xlpm.y,
DEC2HEX(_xlfn.TAKE(_xlfn.SCAN(0,
_xlfn.CHOOSECOLS(
_xlfn.MAKEARRAY(4,4,_xlfn.LAMBDA(_xlpm.z,_xlpm.s,BIN2DEC(_xlfn.CONCAT(GFMultDiv(GFPoly(INDEX([0]!MDS,2*_xlpm.s-1,2*_xlpm.z-1)),GFPoly(HEX2DEC(INDEX(H21:K24,_xlpm.z,_xlpm.y))),GFPoly(283),2))))),_xlpm.x),_xlfn.LAMBDA(_xlpm.a,_xlpm.b,_xlfn.BITXOR(_xlpm.a,_xlpm.b))),-1),2)
))</f>
        <v>20</v>
      </c>
      <c r="N21" s="34" t="str">
        <v>E1</v>
      </c>
      <c r="O21" s="34" t="str">
        <v>42</v>
      </c>
      <c r="P21" s="34" t="str">
        <v>39</v>
      </c>
      <c r="R21" s="47" t="str" cm="1">
        <f t="array" ref="R21">HexXor(HexXor(subbyte(U15),R14),T25)</f>
        <v>35</v>
      </c>
      <c r="S21" s="47" t="str" cm="1">
        <f t="array" ref="S21">HexXor(R21,S14)</f>
        <v>00</v>
      </c>
      <c r="T21" s="47" t="str" cm="1">
        <f t="array" ref="T21">HexXor(S21,T14)</f>
        <v>31</v>
      </c>
      <c r="U21" s="47" t="str" cm="1">
        <f t="array" ref="U21">HexXor(T21,U14)</f>
        <v>04</v>
      </c>
      <c r="W21" s="34" t="str" cm="1">
        <f t="array" ref="W21">HexXor(R21,M21)</f>
        <v>15</v>
      </c>
      <c r="X21" s="34" t="str" cm="1">
        <f t="array" ref="X21">HexXor(S21,N21)</f>
        <v>E1</v>
      </c>
      <c r="Y21" s="34" t="str" cm="1">
        <f t="array" ref="Y21">HexXor(T21,O21)</f>
        <v>73</v>
      </c>
      <c r="Z21" s="34" t="str" cm="1">
        <f t="array" ref="Z21">HexXor(U21,P21)</f>
        <v>3D</v>
      </c>
    </row>
    <row r="22" spans="1:26" s="18" customFormat="1" ht="13.8" x14ac:dyDescent="0.3">
      <c r="A22" s="54"/>
      <c r="C22" s="34" t="str" cm="1">
        <f t="array" ref="C22">subbyte(W15)</f>
        <v>5B</v>
      </c>
      <c r="D22" s="34" t="str" cm="1">
        <f t="array" ref="D22">subbyte(X15)</f>
        <v>ED</v>
      </c>
      <c r="E22" s="34" t="str" cm="1">
        <f t="array" ref="E22">subbyte(Y15)</f>
        <v>FC</v>
      </c>
      <c r="F22" s="34" t="str" cm="1">
        <f t="array" ref="F22">subbyte(Z15)</f>
        <v>C3</v>
      </c>
      <c r="H22" s="34" t="str" cm="1">
        <f t="array" ref="H22:J22">D22:F22</f>
        <v>ED</v>
      </c>
      <c r="I22" s="34" t="str">
        <v>FC</v>
      </c>
      <c r="J22" s="34" t="str">
        <v>C3</v>
      </c>
      <c r="K22" s="34" t="str">
        <f>C22</f>
        <v>5B</v>
      </c>
      <c r="M22" s="34" t="str">
        <v>63</v>
      </c>
      <c r="N22" s="34" t="str">
        <v>E5</v>
      </c>
      <c r="O22" s="34" t="str">
        <v>66</v>
      </c>
      <c r="P22" s="34" t="str">
        <v>58</v>
      </c>
      <c r="R22" s="47" t="str" cm="1">
        <f t="array" ref="R22">HexXor(subbyte(U16),R15)</f>
        <v>A8</v>
      </c>
      <c r="S22" s="47" t="str" cm="1">
        <f t="array" ref="S22">HexXor(R22,S15)</f>
        <v>9E</v>
      </c>
      <c r="T22" s="47" t="str" cm="1">
        <f t="array" ref="T22">HexXor(S22,T15)</f>
        <v>AC</v>
      </c>
      <c r="U22" s="47" t="str" cm="1">
        <f t="array" ref="U22">HexXor(T22,U15)</f>
        <v>9A</v>
      </c>
      <c r="W22" s="34" t="str" cm="1">
        <f t="array" ref="W22">HexXor(R22,M22)</f>
        <v>CB</v>
      </c>
      <c r="X22" s="34" t="str" cm="1">
        <f t="array" ref="X22">HexXor(S22,N22)</f>
        <v>7B</v>
      </c>
      <c r="Y22" s="34" t="str" cm="1">
        <f t="array" ref="Y22">HexXor(T22,O22)</f>
        <v>CA</v>
      </c>
      <c r="Z22" s="34" t="str" cm="1">
        <f t="array" ref="Z22">HexXor(U22,P22)</f>
        <v>C2</v>
      </c>
    </row>
    <row r="23" spans="1:26" s="18" customFormat="1" ht="13.8" x14ac:dyDescent="0.3">
      <c r="A23" s="54"/>
      <c r="C23" s="34" t="str" cm="1">
        <f t="array" ref="C23">subbyte(W16)</f>
        <v>09</v>
      </c>
      <c r="D23" s="34" t="str" cm="1">
        <f t="array" ref="D23">subbyte(X16)</f>
        <v>1B</v>
      </c>
      <c r="E23" s="34" t="str" cm="1">
        <f t="array" ref="E23">subbyte(Y16)</f>
        <v>B1</v>
      </c>
      <c r="F23" s="34" t="str" cm="1">
        <f t="array" ref="F23">subbyte(Z16)</f>
        <v>23</v>
      </c>
      <c r="H23" s="34" t="str" cm="1">
        <f t="array" ref="H23:I23">E23:F23</f>
        <v>B1</v>
      </c>
      <c r="I23" s="34" t="str">
        <v>23</v>
      </c>
      <c r="J23" s="34" t="str" cm="1">
        <f t="array" ref="J23:K23">C23:D23</f>
        <v>09</v>
      </c>
      <c r="K23" s="34" t="str">
        <v>1B</v>
      </c>
      <c r="M23" s="34" t="str">
        <v>B0</v>
      </c>
      <c r="N23" s="34" t="str">
        <v>CB</v>
      </c>
      <c r="O23" s="34" t="str">
        <v>4C</v>
      </c>
      <c r="P23" s="34" t="str">
        <v>3B</v>
      </c>
      <c r="R23" s="47" t="str" cm="1">
        <f t="array" ref="R23">HexXor(subbyte(U17),R16)</f>
        <v>34</v>
      </c>
      <c r="S23" s="47" t="str" cm="1">
        <f t="array" ref="S23">HexXor(R23,S16)</f>
        <v>03</v>
      </c>
      <c r="T23" s="47" t="str" cm="1">
        <f t="array" ref="T23">HexXor(S23,T16)</f>
        <v>30</v>
      </c>
      <c r="U23" s="47" t="str" cm="1">
        <f t="array" ref="U23">HexXor(T23,U16)</f>
        <v>07</v>
      </c>
      <c r="W23" s="34" t="str" cm="1">
        <f t="array" ref="W23">HexXor(R23,M23)</f>
        <v>84</v>
      </c>
      <c r="X23" s="34" t="str" cm="1">
        <f t="array" ref="X23">HexXor(S23,N23)</f>
        <v>C8</v>
      </c>
      <c r="Y23" s="34" t="str" cm="1">
        <f t="array" ref="Y23">HexXor(T23,O23)</f>
        <v>7C</v>
      </c>
      <c r="Z23" s="34" t="str" cm="1">
        <f t="array" ref="Z23">HexXor(U23,P23)</f>
        <v>3C</v>
      </c>
    </row>
    <row r="24" spans="1:26" s="18" customFormat="1" ht="13.8" x14ac:dyDescent="0.3">
      <c r="A24" s="54"/>
      <c r="C24" s="34" t="str" cm="1">
        <f t="array" ref="C24">subbyte(W17)</f>
        <v>09</v>
      </c>
      <c r="D24" s="34" t="str" cm="1">
        <f t="array" ref="D24">subbyte(X17)</f>
        <v>B3</v>
      </c>
      <c r="E24" s="34" t="str" cm="1">
        <f t="array" ref="E24">subbyte(Y17)</f>
        <v>C7</v>
      </c>
      <c r="F24" s="34" t="str" cm="1">
        <f t="array" ref="F24">subbyte(Z17)</f>
        <v>27</v>
      </c>
      <c r="H24" s="34" t="str">
        <f>F24</f>
        <v>27</v>
      </c>
      <c r="I24" s="34" t="str" cm="1">
        <f t="array" ref="I24:K24">C24:E24</f>
        <v>09</v>
      </c>
      <c r="J24" s="34" t="str">
        <v>B3</v>
      </c>
      <c r="K24" s="34" t="str">
        <v>C7</v>
      </c>
      <c r="M24" s="34" t="str">
        <v>C5</v>
      </c>
      <c r="N24" s="34" t="str">
        <v>73</v>
      </c>
      <c r="O24" s="34" t="str">
        <v>42</v>
      </c>
      <c r="P24" s="34" t="str">
        <v>D9</v>
      </c>
      <c r="R24" s="47" t="str" cm="1">
        <f t="array" ref="R24">HexXor(subbyte(U14),R17)</f>
        <v>A2</v>
      </c>
      <c r="S24" s="47" t="str" cm="1">
        <f t="array" ref="S24">HexXor(R24,S17)</f>
        <v>9A</v>
      </c>
      <c r="T24" s="47" t="str" cm="1">
        <f t="array" ref="T24">HexXor(S24,T17)</f>
        <v>AE</v>
      </c>
      <c r="U24" s="47" t="str" cm="1">
        <f t="array" ref="U24">HexXor(T24,U17)</f>
        <v>96</v>
      </c>
      <c r="W24" s="34" t="str" cm="1">
        <f t="array" ref="W24">HexXor(R24,M24)</f>
        <v>67</v>
      </c>
      <c r="X24" s="34" t="str" cm="1">
        <f t="array" ref="X24">HexXor(S24,N24)</f>
        <v>E9</v>
      </c>
      <c r="Y24" s="34" t="str" cm="1">
        <f t="array" ref="Y24">HexXor(T24,O24)</f>
        <v>EC</v>
      </c>
      <c r="Z24" s="34" t="str" cm="1">
        <f t="array" ref="Z24">HexXor(U24,P24)</f>
        <v>4F</v>
      </c>
    </row>
    <row r="25" spans="1:26" s="18" customFormat="1" ht="13.8" x14ac:dyDescent="0.3">
      <c r="A25" s="54"/>
      <c r="R25" s="59" t="s">
        <v>306</v>
      </c>
      <c r="S25" s="59"/>
      <c r="T25" s="59" t="str">
        <f>DEC2HEX(1,2)</f>
        <v>01</v>
      </c>
      <c r="U25" s="59"/>
    </row>
    <row r="26" spans="1:26" s="18" customFormat="1" ht="13.8" x14ac:dyDescent="0.3">
      <c r="R26" s="46"/>
      <c r="S26" s="46"/>
      <c r="T26" s="46"/>
      <c r="U26" s="46"/>
    </row>
    <row r="27" spans="1:26" s="18" customFormat="1" ht="13.8" customHeight="1" x14ac:dyDescent="0.3">
      <c r="A27" s="54" t="s">
        <v>319</v>
      </c>
      <c r="C27" s="55" t="s">
        <v>292</v>
      </c>
      <c r="D27" s="56"/>
      <c r="E27" s="56"/>
      <c r="F27" s="57"/>
      <c r="H27" s="55" t="s">
        <v>293</v>
      </c>
      <c r="I27" s="56"/>
      <c r="J27" s="56"/>
      <c r="K27" s="57"/>
      <c r="M27" s="55" t="s">
        <v>297</v>
      </c>
      <c r="N27" s="56"/>
      <c r="O27" s="56"/>
      <c r="P27" s="57"/>
      <c r="R27" s="58" t="s">
        <v>300</v>
      </c>
      <c r="S27" s="58"/>
      <c r="T27" s="58"/>
      <c r="U27" s="58"/>
      <c r="W27" s="55" t="s">
        <v>305</v>
      </c>
      <c r="X27" s="56"/>
      <c r="Y27" s="56"/>
      <c r="Z27" s="57"/>
    </row>
    <row r="28" spans="1:26" s="18" customFormat="1" ht="13.8" x14ac:dyDescent="0.3">
      <c r="A28" s="54"/>
      <c r="C28" s="34" t="str" cm="1">
        <f t="array" ref="C28">subbyte(W21)</f>
        <v>59</v>
      </c>
      <c r="D28" s="34" t="str" cm="1">
        <f t="array" ref="D28">subbyte(X21)</f>
        <v>F8</v>
      </c>
      <c r="E28" s="34" t="str" cm="1">
        <f t="array" ref="E28">subbyte(Y21)</f>
        <v>8F</v>
      </c>
      <c r="F28" s="34" t="str" cm="1">
        <f t="array" ref="F28">subbyte(Z21)</f>
        <v>27</v>
      </c>
      <c r="H28" s="34" t="str" cm="1">
        <f t="array" ref="H28:K28">C28:F28</f>
        <v>59</v>
      </c>
      <c r="I28" s="34" t="str">
        <v>F8</v>
      </c>
      <c r="J28" s="34" t="str">
        <v>8F</v>
      </c>
      <c r="K28" s="34" t="str">
        <v>27</v>
      </c>
      <c r="M28" s="34" t="str" cm="1">
        <f t="array" ref="M28:P31">_xlfn.MAKEARRAY(4,4,_xlfn.LAMBDA(_xlpm.x,_xlpm.y,
DEC2HEX(_xlfn.TAKE(_xlfn.SCAN(0,
_xlfn.CHOOSECOLS(
_xlfn.MAKEARRAY(4,4,_xlfn.LAMBDA(_xlpm.z,_xlpm.s,BIN2DEC(_xlfn.CONCAT(GFMultDiv(GFPoly(INDEX([0]!MDS,2*_xlpm.s-1,2*_xlpm.z-1)),GFPoly(HEX2DEC(INDEX(H28:K31,_xlpm.z,_xlpm.y))),GFPoly(283),2))))),_xlpm.x),_xlfn.LAMBDA(_xlpm.a,_xlpm.b,_xlfn.BITXOR(_xlpm.a,_xlpm.b))),-1),2)
))</f>
        <v>45</v>
      </c>
      <c r="N28" s="34" t="str">
        <v>19</v>
      </c>
      <c r="O28" s="34" t="str">
        <v>2B</v>
      </c>
      <c r="P28" s="34" t="str">
        <v>49</v>
      </c>
      <c r="R28" s="47" t="str" cm="1">
        <f t="array" ref="R28">HexXor(HexXor(subbyte(U22),R21),T32)</f>
        <v>8F</v>
      </c>
      <c r="S28" s="47" t="str" cm="1">
        <f t="array" ref="S28">HexXor(R28,S21)</f>
        <v>8F</v>
      </c>
      <c r="T28" s="47" t="str" cm="1">
        <f t="array" ref="T28">HexXor(S28,T21)</f>
        <v>BE</v>
      </c>
      <c r="U28" s="47" t="str" cm="1">
        <f t="array" ref="U28">HexXor(T28,U21)</f>
        <v>BA</v>
      </c>
      <c r="W28" s="34" t="str" cm="1">
        <f t="array" ref="W28">HexXor(R28,M28)</f>
        <v>CA</v>
      </c>
      <c r="X28" s="34" t="str" cm="1">
        <f t="array" ref="X28">HexXor(S28,N28)</f>
        <v>96</v>
      </c>
      <c r="Y28" s="34" t="str" cm="1">
        <f t="array" ref="Y28">HexXor(T28,O28)</f>
        <v>95</v>
      </c>
      <c r="Z28" s="34" t="str" cm="1">
        <f t="array" ref="Z28">HexXor(U28,P28)</f>
        <v>F3</v>
      </c>
    </row>
    <row r="29" spans="1:26" s="18" customFormat="1" ht="13.8" x14ac:dyDescent="0.3">
      <c r="A29" s="54"/>
      <c r="C29" s="34" t="str" cm="1">
        <f t="array" ref="C29">subbyte(W22)</f>
        <v>1F</v>
      </c>
      <c r="D29" s="34" t="str" cm="1">
        <f t="array" ref="D29">subbyte(X22)</f>
        <v>21</v>
      </c>
      <c r="E29" s="34" t="str" cm="1">
        <f t="array" ref="E29">subbyte(Y22)</f>
        <v>74</v>
      </c>
      <c r="F29" s="34" t="str" cm="1">
        <f t="array" ref="F29">subbyte(Z22)</f>
        <v>25</v>
      </c>
      <c r="H29" s="34" t="str" cm="1">
        <f t="array" ref="H29:J29">D29:F29</f>
        <v>21</v>
      </c>
      <c r="I29" s="34" t="str">
        <v>74</v>
      </c>
      <c r="J29" s="34" t="str">
        <v>25</v>
      </c>
      <c r="K29" s="34" t="str">
        <f>C29</f>
        <v>1F</v>
      </c>
      <c r="M29" s="34" t="str">
        <v>AF</v>
      </c>
      <c r="N29" s="34" t="str">
        <v>B3</v>
      </c>
      <c r="O29" s="34" t="str">
        <v>3A</v>
      </c>
      <c r="P29" s="34" t="str">
        <v>F4</v>
      </c>
      <c r="R29" s="47" t="str" cm="1">
        <f t="array" ref="R29">HexXor(subbyte(U23),R22)</f>
        <v>6D</v>
      </c>
      <c r="S29" s="47" t="str" cm="1">
        <f t="array" ref="S29">HexXor(R29,S22)</f>
        <v>F3</v>
      </c>
      <c r="T29" s="47" t="str" cm="1">
        <f t="array" ref="T29">HexXor(S29,T22)</f>
        <v>5F</v>
      </c>
      <c r="U29" s="47" t="str" cm="1">
        <f t="array" ref="U29">HexXor(T29,U22)</f>
        <v>C5</v>
      </c>
      <c r="W29" s="34" t="str" cm="1">
        <f t="array" ref="W29">HexXor(R29,M29)</f>
        <v>C2</v>
      </c>
      <c r="X29" s="34" t="str" cm="1">
        <f t="array" ref="X29">HexXor(S29,N29)</f>
        <v>40</v>
      </c>
      <c r="Y29" s="34" t="str" cm="1">
        <f t="array" ref="Y29">HexXor(T29,O29)</f>
        <v>65</v>
      </c>
      <c r="Z29" s="34" t="str" cm="1">
        <f t="array" ref="Z29">HexXor(U29,P29)</f>
        <v>31</v>
      </c>
    </row>
    <row r="30" spans="1:26" s="18" customFormat="1" ht="13.8" x14ac:dyDescent="0.3">
      <c r="A30" s="54"/>
      <c r="C30" s="34" t="str" cm="1">
        <f t="array" ref="C30">subbyte(W23)</f>
        <v>5F</v>
      </c>
      <c r="D30" s="34" t="str" cm="1">
        <f t="array" ref="D30">subbyte(X23)</f>
        <v>E8</v>
      </c>
      <c r="E30" s="34" t="str" cm="1">
        <f t="array" ref="E30">subbyte(Y23)</f>
        <v>10</v>
      </c>
      <c r="F30" s="34" t="str" cm="1">
        <f t="array" ref="F30">subbyte(Z23)</f>
        <v>EB</v>
      </c>
      <c r="H30" s="34" t="str" cm="1">
        <f t="array" ref="H30:I30">E30:F30</f>
        <v>10</v>
      </c>
      <c r="I30" s="34" t="str">
        <v>EB</v>
      </c>
      <c r="J30" s="34" t="str" cm="1">
        <f t="array" ref="J30:K30">C30:D30</f>
        <v>5F</v>
      </c>
      <c r="K30" s="34" t="str">
        <v>E8</v>
      </c>
      <c r="M30" s="34" t="str">
        <v>CF</v>
      </c>
      <c r="N30" s="34" t="str">
        <v>D5</v>
      </c>
      <c r="O30" s="34" t="str">
        <v>36</v>
      </c>
      <c r="P30" s="34" t="str">
        <v>BA</v>
      </c>
      <c r="R30" s="47" t="str" cm="1">
        <f t="array" ref="R30">HexXor(subbyte(U24),R23)</f>
        <v>A4</v>
      </c>
      <c r="S30" s="47" t="str" cm="1">
        <f t="array" ref="S30">HexXor(R30,S23)</f>
        <v>A7</v>
      </c>
      <c r="T30" s="47" t="str" cm="1">
        <f t="array" ref="T30">HexXor(S30,T23)</f>
        <v>97</v>
      </c>
      <c r="U30" s="47" t="str" cm="1">
        <f t="array" ref="U30">HexXor(T30,U23)</f>
        <v>90</v>
      </c>
      <c r="W30" s="34" t="str" cm="1">
        <f t="array" ref="W30">HexXor(R30,M30)</f>
        <v>6B</v>
      </c>
      <c r="X30" s="34" t="str" cm="1">
        <f t="array" ref="X30">HexXor(S30,N30)</f>
        <v>72</v>
      </c>
      <c r="Y30" s="34" t="str" cm="1">
        <f t="array" ref="Y30">HexXor(T30,O30)</f>
        <v>A1</v>
      </c>
      <c r="Z30" s="34" t="str" cm="1">
        <f t="array" ref="Z30">HexXor(U30,P30)</f>
        <v>2A</v>
      </c>
    </row>
    <row r="31" spans="1:26" s="18" customFormat="1" ht="13.8" x14ac:dyDescent="0.3">
      <c r="A31" s="54"/>
      <c r="C31" s="34" t="str" cm="1">
        <f t="array" ref="C31">subbyte(W24)</f>
        <v>85</v>
      </c>
      <c r="D31" s="34" t="str" cm="1">
        <f t="array" ref="D31">subbyte(X24)</f>
        <v>1E</v>
      </c>
      <c r="E31" s="34" t="str" cm="1">
        <f t="array" ref="E31">subbyte(Y24)</f>
        <v>CE</v>
      </c>
      <c r="F31" s="34" t="str" cm="1">
        <f t="array" ref="F31">subbyte(Z24)</f>
        <v>84</v>
      </c>
      <c r="H31" s="34" t="str">
        <f>F31</f>
        <v>84</v>
      </c>
      <c r="I31" s="34" t="str" cm="1">
        <f t="array" ref="I31:K31">C31:E31</f>
        <v>85</v>
      </c>
      <c r="J31" s="34" t="str">
        <v>1E</v>
      </c>
      <c r="K31" s="34" t="str">
        <v>CE</v>
      </c>
      <c r="M31" s="34" t="str">
        <v>C9</v>
      </c>
      <c r="N31" s="34" t="str">
        <v>9D</v>
      </c>
      <c r="O31" s="34" t="str">
        <v>CC</v>
      </c>
      <c r="P31" s="34" t="str">
        <v>19</v>
      </c>
      <c r="R31" s="47" t="str" cm="1">
        <f t="array" ref="R31">HexXor(subbyte(U21),R24)</f>
        <v>50</v>
      </c>
      <c r="S31" s="47" t="str" cm="1">
        <f t="array" ref="S31">HexXor(R31,S24)</f>
        <v>CA</v>
      </c>
      <c r="T31" s="47" t="str" cm="1">
        <f t="array" ref="T31">HexXor(S31,T24)</f>
        <v>64</v>
      </c>
      <c r="U31" s="47" t="str" cm="1">
        <f t="array" ref="U31">HexXor(T31,U24)</f>
        <v>F2</v>
      </c>
      <c r="W31" s="34" t="str" cm="1">
        <f t="array" ref="W31">HexXor(R31,M31)</f>
        <v>99</v>
      </c>
      <c r="X31" s="34" t="str" cm="1">
        <f t="array" ref="X31">HexXor(S31,N31)</f>
        <v>57</v>
      </c>
      <c r="Y31" s="34" t="str" cm="1">
        <f t="array" ref="Y31">HexXor(T31,O31)</f>
        <v>A8</v>
      </c>
      <c r="Z31" s="34" t="str" cm="1">
        <f t="array" ref="Z31">HexXor(U31,P31)</f>
        <v>EB</v>
      </c>
    </row>
    <row r="32" spans="1:26" s="18" customFormat="1" ht="13.8" x14ac:dyDescent="0.3">
      <c r="A32" s="54"/>
      <c r="R32" s="59" t="s">
        <v>306</v>
      </c>
      <c r="S32" s="59"/>
      <c r="T32" s="59" t="str">
        <f>DEC2HEX(2,2)</f>
        <v>02</v>
      </c>
      <c r="U32" s="59"/>
    </row>
    <row r="33" spans="1:26" s="18" customFormat="1" ht="13.8" x14ac:dyDescent="0.3">
      <c r="R33" s="46"/>
      <c r="S33" s="46"/>
      <c r="T33" s="46"/>
      <c r="U33" s="46"/>
    </row>
    <row r="34" spans="1:26" s="18" customFormat="1" ht="13.8" x14ac:dyDescent="0.3">
      <c r="A34" s="54" t="s">
        <v>320</v>
      </c>
      <c r="C34" s="55" t="s">
        <v>292</v>
      </c>
      <c r="D34" s="56"/>
      <c r="E34" s="56"/>
      <c r="F34" s="57"/>
      <c r="H34" s="55" t="s">
        <v>293</v>
      </c>
      <c r="I34" s="56"/>
      <c r="J34" s="56"/>
      <c r="K34" s="57"/>
      <c r="M34" s="55" t="s">
        <v>297</v>
      </c>
      <c r="N34" s="56"/>
      <c r="O34" s="56"/>
      <c r="P34" s="57"/>
      <c r="R34" s="58" t="s">
        <v>300</v>
      </c>
      <c r="S34" s="58"/>
      <c r="T34" s="58"/>
      <c r="U34" s="58"/>
      <c r="W34" s="55" t="s">
        <v>305</v>
      </c>
      <c r="X34" s="56"/>
      <c r="Y34" s="56"/>
      <c r="Z34" s="57"/>
    </row>
    <row r="35" spans="1:26" s="18" customFormat="1" ht="13.8" x14ac:dyDescent="0.3">
      <c r="A35" s="54"/>
      <c r="C35" s="34" t="str" cm="1">
        <f t="array" ref="C35">subbyte(W28)</f>
        <v>74</v>
      </c>
      <c r="D35" s="34" t="str" cm="1">
        <f t="array" ref="D35">subbyte(X28)</f>
        <v>90</v>
      </c>
      <c r="E35" s="34" t="str" cm="1">
        <f t="array" ref="E35">subbyte(Y28)</f>
        <v>2A</v>
      </c>
      <c r="F35" s="34" t="str" cm="1">
        <f t="array" ref="F35">subbyte(Z28)</f>
        <v>0D</v>
      </c>
      <c r="H35" s="34" t="str" cm="1">
        <f t="array" ref="H35:K35">C35:F35</f>
        <v>74</v>
      </c>
      <c r="I35" s="34" t="str">
        <v>90</v>
      </c>
      <c r="J35" s="34" t="str">
        <v>2A</v>
      </c>
      <c r="K35" s="34" t="str">
        <v>0D</v>
      </c>
      <c r="M35" s="34" t="str" cm="1">
        <f t="array" ref="M35:P38">_xlfn.MAKEARRAY(4,4,_xlfn.LAMBDA(_xlpm.x,_xlpm.y,
DEC2HEX(_xlfn.TAKE(_xlfn.SCAN(0,
_xlfn.CHOOSECOLS(
_xlfn.MAKEARRAY(4,4,_xlfn.LAMBDA(_xlpm.z,_xlpm.s,BIN2DEC(_xlfn.CONCAT(GFMultDiv(GFPoly(INDEX([0]!MDS,2*_xlpm.s-1,2*_xlpm.z-1)),GFPoly(HEX2DEC(INDEX(H35:K38,_xlpm.z,_xlpm.y))),GFPoly(283),2))))),_xlpm.x),_xlfn.LAMBDA(_xlpm.a,_xlpm.b,_xlfn.BITXOR(_xlpm.a,_xlpm.b))),-1),2)
))</f>
        <v>28</v>
      </c>
      <c r="N35" s="34" t="str">
        <v>E7</v>
      </c>
      <c r="O35" s="34" t="str">
        <v>22</v>
      </c>
      <c r="P35" s="34" t="str">
        <v>F7</v>
      </c>
      <c r="R35" s="47" t="str" cm="1">
        <f t="array" ref="R35">HexXor(HexXor(subbyte(U29),R28),T39)</f>
        <v>2D</v>
      </c>
      <c r="S35" s="47" t="str" cm="1">
        <f t="array" ref="S35">HexXor(R35,S28)</f>
        <v>A2</v>
      </c>
      <c r="T35" s="47" t="str" cm="1">
        <f t="array" ref="T35">HexXor(S35,T28)</f>
        <v>1C</v>
      </c>
      <c r="U35" s="47" t="str" cm="1">
        <f t="array" ref="U35">HexXor(T35,U28)</f>
        <v>A6</v>
      </c>
      <c r="W35" s="34" t="str" cm="1">
        <f t="array" ref="W35">HexXor(R35,M35)</f>
        <v>05</v>
      </c>
      <c r="X35" s="34" t="str" cm="1">
        <f t="array" ref="X35">HexXor(S35,N35)</f>
        <v>45</v>
      </c>
      <c r="Y35" s="34" t="str" cm="1">
        <f t="array" ref="Y35">HexXor(T35,O35)</f>
        <v>3E</v>
      </c>
      <c r="Z35" s="34" t="str" cm="1">
        <f t="array" ref="Z35">HexXor(U35,P35)</f>
        <v>51</v>
      </c>
    </row>
    <row r="36" spans="1:26" s="18" customFormat="1" ht="13.8" x14ac:dyDescent="0.3">
      <c r="A36" s="54"/>
      <c r="C36" s="34" t="str" cm="1">
        <f t="array" ref="C36">subbyte(W29)</f>
        <v>25</v>
      </c>
      <c r="D36" s="34" t="str" cm="1">
        <f t="array" ref="D36">subbyte(X29)</f>
        <v>09</v>
      </c>
      <c r="E36" s="34" t="str" cm="1">
        <f t="array" ref="E36">subbyte(Y29)</f>
        <v>4D</v>
      </c>
      <c r="F36" s="34" t="str" cm="1">
        <f t="array" ref="F36">subbyte(Z29)</f>
        <v>C7</v>
      </c>
      <c r="H36" s="34" t="str" cm="1">
        <f t="array" ref="H36:J36">D36:F36</f>
        <v>09</v>
      </c>
      <c r="I36" s="34" t="str">
        <v>4D</v>
      </c>
      <c r="J36" s="34" t="str">
        <v>C7</v>
      </c>
      <c r="K36" s="34" t="str">
        <f>C36</f>
        <v>25</v>
      </c>
      <c r="M36" s="34" t="str">
        <v>D9</v>
      </c>
      <c r="N36" s="34" t="str">
        <v>D0</v>
      </c>
      <c r="O36" s="34" t="str">
        <v>65</v>
      </c>
      <c r="P36" s="34" t="str">
        <v>45</v>
      </c>
      <c r="R36" s="47" t="str" cm="1">
        <f t="array" ref="R36">HexXor(subbyte(U30),R29)</f>
        <v>0D</v>
      </c>
      <c r="S36" s="47" t="str" cm="1">
        <f t="array" ref="S36">HexXor(R36,S29)</f>
        <v>FE</v>
      </c>
      <c r="T36" s="47" t="str" cm="1">
        <f t="array" ref="T36">HexXor(S36,T29)</f>
        <v>A1</v>
      </c>
      <c r="U36" s="47" t="str" cm="1">
        <f t="array" ref="U36">HexXor(T36,U29)</f>
        <v>64</v>
      </c>
      <c r="W36" s="34" t="str" cm="1">
        <f t="array" ref="W36">HexXor(R36,M36)</f>
        <v>D4</v>
      </c>
      <c r="X36" s="34" t="str" cm="1">
        <f t="array" ref="X36">HexXor(S36,N36)</f>
        <v>2E</v>
      </c>
      <c r="Y36" s="34" t="str" cm="1">
        <f t="array" ref="Y36">HexXor(T36,O36)</f>
        <v>C4</v>
      </c>
      <c r="Z36" s="34" t="str" cm="1">
        <f t="array" ref="Z36">HexXor(U36,P36)</f>
        <v>21</v>
      </c>
    </row>
    <row r="37" spans="1:26" s="18" customFormat="1" ht="13.8" x14ac:dyDescent="0.3">
      <c r="A37" s="54"/>
      <c r="C37" s="34" t="str" cm="1">
        <f t="array" ref="C37">subbyte(W30)</f>
        <v>7F</v>
      </c>
      <c r="D37" s="34" t="str" cm="1">
        <f t="array" ref="D37">subbyte(X30)</f>
        <v>40</v>
      </c>
      <c r="E37" s="34" t="str" cm="1">
        <f t="array" ref="E37">subbyte(Y30)</f>
        <v>32</v>
      </c>
      <c r="F37" s="34" t="str" cm="1">
        <f t="array" ref="F37">subbyte(Z30)</f>
        <v>E5</v>
      </c>
      <c r="H37" s="34" t="str" cm="1">
        <f t="array" ref="H37:I37">E37:F37</f>
        <v>32</v>
      </c>
      <c r="I37" s="34" t="str">
        <v>E5</v>
      </c>
      <c r="J37" s="34" t="str" cm="1">
        <f t="array" ref="J37:K37">C37:D37</f>
        <v>7F</v>
      </c>
      <c r="K37" s="34" t="str">
        <v>40</v>
      </c>
      <c r="M37" s="34" t="str">
        <v>39</v>
      </c>
      <c r="N37" s="34" t="str">
        <v>25</v>
      </c>
      <c r="O37" s="34" t="str">
        <v>FE</v>
      </c>
      <c r="P37" s="34" t="str">
        <v>F5</v>
      </c>
      <c r="R37" s="47" t="str" cm="1">
        <f t="array" ref="R37">HexXor(subbyte(U31),R30)</f>
        <v>2D</v>
      </c>
      <c r="S37" s="47" t="str" cm="1">
        <f t="array" ref="S37">HexXor(R37,S30)</f>
        <v>8A</v>
      </c>
      <c r="T37" s="47" t="str" cm="1">
        <f t="array" ref="T37">HexXor(S37,T30)</f>
        <v>1D</v>
      </c>
      <c r="U37" s="47" t="str" cm="1">
        <f t="array" ref="U37">HexXor(T37,U30)</f>
        <v>8D</v>
      </c>
      <c r="W37" s="34" t="str" cm="1">
        <f t="array" ref="W37">HexXor(R37,M37)</f>
        <v>14</v>
      </c>
      <c r="X37" s="34" t="str" cm="1">
        <f t="array" ref="X37">HexXor(S37,N37)</f>
        <v>AF</v>
      </c>
      <c r="Y37" s="34" t="str" cm="1">
        <f t="array" ref="Y37">HexXor(T37,O37)</f>
        <v>E3</v>
      </c>
      <c r="Z37" s="34" t="str" cm="1">
        <f t="array" ref="Z37">HexXor(U37,P37)</f>
        <v>78</v>
      </c>
    </row>
    <row r="38" spans="1:26" s="18" customFormat="1" ht="13.8" x14ac:dyDescent="0.3">
      <c r="A38" s="54"/>
      <c r="C38" s="34" t="str" cm="1">
        <f t="array" ref="C38">subbyte(W31)</f>
        <v>EE</v>
      </c>
      <c r="D38" s="34" t="str" cm="1">
        <f t="array" ref="D38">subbyte(X31)</f>
        <v>5B</v>
      </c>
      <c r="E38" s="34" t="str" cm="1">
        <f t="array" ref="E38">subbyte(Y31)</f>
        <v>C2</v>
      </c>
      <c r="F38" s="34" t="str" cm="1">
        <f t="array" ref="F38">subbyte(Z31)</f>
        <v>E9</v>
      </c>
      <c r="H38" s="34" t="str">
        <f>F38</f>
        <v>E9</v>
      </c>
      <c r="I38" s="34" t="str" cm="1">
        <f t="array" ref="I38:K38">C38:E38</f>
        <v>EE</v>
      </c>
      <c r="J38" s="34" t="str">
        <v>5B</v>
      </c>
      <c r="K38" s="34" t="str">
        <v>C2</v>
      </c>
      <c r="M38" s="34" t="str">
        <v>6E</v>
      </c>
      <c r="N38" s="34" t="str">
        <v>C4</v>
      </c>
      <c r="O38" s="34" t="str">
        <v>70</v>
      </c>
      <c r="P38" s="34" t="str">
        <v>ED</v>
      </c>
      <c r="R38" s="47" t="str" cm="1">
        <f t="array" ref="R38">HexXor(subbyte(U28),R31)</f>
        <v>A4</v>
      </c>
      <c r="S38" s="47" t="str" cm="1">
        <f t="array" ref="S38">HexXor(R38,S31)</f>
        <v>6E</v>
      </c>
      <c r="T38" s="47" t="str" cm="1">
        <f t="array" ref="T38">HexXor(S38,T31)</f>
        <v>0A</v>
      </c>
      <c r="U38" s="47" t="str" cm="1">
        <f t="array" ref="U38">HexXor(T38,U31)</f>
        <v>F8</v>
      </c>
      <c r="W38" s="34" t="str" cm="1">
        <f t="array" ref="W38">HexXor(R38,M38)</f>
        <v>CA</v>
      </c>
      <c r="X38" s="34" t="str" cm="1">
        <f t="array" ref="X38">HexXor(S38,N38)</f>
        <v>AA</v>
      </c>
      <c r="Y38" s="34" t="str" cm="1">
        <f t="array" ref="Y38">HexXor(T38,O38)</f>
        <v>7A</v>
      </c>
      <c r="Z38" s="34" t="str" cm="1">
        <f t="array" ref="Z38">HexXor(U38,P38)</f>
        <v>15</v>
      </c>
    </row>
    <row r="39" spans="1:26" s="18" customFormat="1" ht="13.8" x14ac:dyDescent="0.3">
      <c r="A39" s="54"/>
      <c r="R39" s="59" t="s">
        <v>306</v>
      </c>
      <c r="S39" s="59"/>
      <c r="T39" s="59" t="str">
        <f>DEC2HEX(4,2)</f>
        <v>04</v>
      </c>
      <c r="U39" s="59"/>
    </row>
    <row r="40" spans="1:26" s="18" customFormat="1" ht="13.8" x14ac:dyDescent="0.3">
      <c r="R40" s="46"/>
      <c r="S40" s="46"/>
      <c r="T40" s="46"/>
      <c r="U40" s="46"/>
    </row>
    <row r="41" spans="1:26" s="18" customFormat="1" ht="13.8" x14ac:dyDescent="0.3">
      <c r="A41" s="54" t="s">
        <v>321</v>
      </c>
      <c r="C41" s="55" t="s">
        <v>292</v>
      </c>
      <c r="D41" s="56"/>
      <c r="E41" s="56"/>
      <c r="F41" s="57"/>
      <c r="H41" s="55" t="s">
        <v>293</v>
      </c>
      <c r="I41" s="56"/>
      <c r="J41" s="56"/>
      <c r="K41" s="57"/>
      <c r="M41" s="55" t="s">
        <v>297</v>
      </c>
      <c r="N41" s="56"/>
      <c r="O41" s="56"/>
      <c r="P41" s="57"/>
      <c r="R41" s="58" t="s">
        <v>300</v>
      </c>
      <c r="S41" s="58"/>
      <c r="T41" s="58"/>
      <c r="U41" s="58"/>
      <c r="W41" s="55" t="s">
        <v>305</v>
      </c>
      <c r="X41" s="56"/>
      <c r="Y41" s="56"/>
      <c r="Z41" s="57"/>
    </row>
    <row r="42" spans="1:26" s="18" customFormat="1" ht="13.8" x14ac:dyDescent="0.3">
      <c r="A42" s="54"/>
      <c r="C42" s="34" t="str" cm="1">
        <f t="array" ref="C42">subbyte(W35)</f>
        <v>6B</v>
      </c>
      <c r="D42" s="34" t="str" cm="1">
        <f t="array" ref="D42">subbyte(X35)</f>
        <v>6E</v>
      </c>
      <c r="E42" s="34" t="str" cm="1">
        <f t="array" ref="E42">subbyte(Y35)</f>
        <v>B2</v>
      </c>
      <c r="F42" s="34" t="str" cm="1">
        <f t="array" ref="F42">subbyte(Z35)</f>
        <v>D1</v>
      </c>
      <c r="H42" s="34" t="str" cm="1">
        <f t="array" ref="H42:K42">C42:F42</f>
        <v>6B</v>
      </c>
      <c r="I42" s="34" t="str">
        <v>6E</v>
      </c>
      <c r="J42" s="34" t="str">
        <v>B2</v>
      </c>
      <c r="K42" s="34" t="str">
        <v>D1</v>
      </c>
      <c r="M42" s="34" t="str" cm="1">
        <f t="array" ref="M42:P45">_xlfn.MAKEARRAY(4,4,_xlfn.LAMBDA(_xlpm.x,_xlpm.y,
DEC2HEX(_xlfn.TAKE(_xlfn.SCAN(0,
_xlfn.CHOOSECOLS(
_xlfn.MAKEARRAY(4,4,_xlfn.LAMBDA(_xlpm.z,_xlpm.s,BIN2DEC(_xlfn.CONCAT(GFMultDiv(GFPoly(INDEX([0]!MDS,2*_xlpm.s-1,2*_xlpm.z-1)),GFPoly(HEX2DEC(INDEX(H42:K45,_xlpm.z,_xlpm.y))),GFPoly(283),2))))),_xlpm.x),_xlfn.LAMBDA(_xlpm.a,_xlpm.b,_xlfn.BITXOR(_xlpm.a,_xlpm.b))),-1),2)
))</f>
        <v>CD</v>
      </c>
      <c r="N42" s="34" t="str">
        <v>30</v>
      </c>
      <c r="O42" s="34" t="str">
        <v>35</v>
      </c>
      <c r="P42" s="34" t="str">
        <v>C2</v>
      </c>
      <c r="R42" s="47" t="str" cm="1">
        <f t="array" ref="R42">HexXor(HexXor(subbyte(U36),R35),T46)</f>
        <v>66</v>
      </c>
      <c r="S42" s="47" t="str" cm="1">
        <f t="array" ref="S42">HexXor(R42,S35)</f>
        <v>C4</v>
      </c>
      <c r="T42" s="47" t="str" cm="1">
        <f t="array" ref="T42">HexXor(S42,T35)</f>
        <v>D8</v>
      </c>
      <c r="U42" s="47" t="str" cm="1">
        <f t="array" ref="U42">HexXor(T42,U35)</f>
        <v>7E</v>
      </c>
      <c r="W42" s="34" t="str" cm="1">
        <f t="array" ref="W42">HexXor(R42,M42)</f>
        <v>AB</v>
      </c>
      <c r="X42" s="34" t="str" cm="1">
        <f t="array" ref="X42">HexXor(S42,N42)</f>
        <v>F4</v>
      </c>
      <c r="Y42" s="34" t="str" cm="1">
        <f t="array" ref="Y42">HexXor(T42,O42)</f>
        <v>ED</v>
      </c>
      <c r="Z42" s="34" t="str" cm="1">
        <f t="array" ref="Z42">HexXor(U42,P42)</f>
        <v>BC</v>
      </c>
    </row>
    <row r="43" spans="1:26" s="18" customFormat="1" ht="13.8" x14ac:dyDescent="0.3">
      <c r="A43" s="54"/>
      <c r="C43" s="34" t="str" cm="1">
        <f t="array" ref="C43">subbyte(W36)</f>
        <v>48</v>
      </c>
      <c r="D43" s="34" t="str" cm="1">
        <f t="array" ref="D43">subbyte(X36)</f>
        <v>31</v>
      </c>
      <c r="E43" s="34" t="str" cm="1">
        <f t="array" ref="E43">subbyte(Y36)</f>
        <v>1C</v>
      </c>
      <c r="F43" s="34" t="str" cm="1">
        <f t="array" ref="F43">subbyte(Z36)</f>
        <v>FD</v>
      </c>
      <c r="H43" s="34" t="str" cm="1">
        <f t="array" ref="H43:J43">D43:F43</f>
        <v>31</v>
      </c>
      <c r="I43" s="34" t="str">
        <v>1C</v>
      </c>
      <c r="J43" s="34" t="str">
        <v>FD</v>
      </c>
      <c r="K43" s="34" t="str">
        <f>C43</f>
        <v>48</v>
      </c>
      <c r="M43" s="34" t="str">
        <v>63</v>
      </c>
      <c r="N43" s="34" t="str">
        <v>FD</v>
      </c>
      <c r="O43" s="34" t="str">
        <v>EA</v>
      </c>
      <c r="P43" s="34" t="str">
        <v>10</v>
      </c>
      <c r="R43" s="47" t="str" cm="1">
        <f t="array" ref="R43">HexXor(subbyte(U37),R36)</f>
        <v>50</v>
      </c>
      <c r="S43" s="47" t="str" cm="1">
        <f t="array" ref="S43">HexXor(R43,S36)</f>
        <v>AE</v>
      </c>
      <c r="T43" s="47" t="str" cm="1">
        <f t="array" ref="T43">HexXor(S43,T36)</f>
        <v>0F</v>
      </c>
      <c r="U43" s="47" t="str" cm="1">
        <f t="array" ref="U43">HexXor(T43,U36)</f>
        <v>6B</v>
      </c>
      <c r="W43" s="34" t="str" cm="1">
        <f t="array" ref="W43">HexXor(R43,M43)</f>
        <v>33</v>
      </c>
      <c r="X43" s="34" t="str" cm="1">
        <f t="array" ref="X43">HexXor(S43,N43)</f>
        <v>53</v>
      </c>
      <c r="Y43" s="34" t="str" cm="1">
        <f t="array" ref="Y43">HexXor(T43,O43)</f>
        <v>E5</v>
      </c>
      <c r="Z43" s="34" t="str" cm="1">
        <f t="array" ref="Z43">HexXor(U43,P43)</f>
        <v>7B</v>
      </c>
    </row>
    <row r="44" spans="1:26" s="18" customFormat="1" ht="13.8" x14ac:dyDescent="0.3">
      <c r="A44" s="54"/>
      <c r="C44" s="34" t="str" cm="1">
        <f t="array" ref="C44">subbyte(W37)</f>
        <v>FA</v>
      </c>
      <c r="D44" s="34" t="str" cm="1">
        <f t="array" ref="D44">subbyte(X37)</f>
        <v>79</v>
      </c>
      <c r="E44" s="34" t="str" cm="1">
        <f t="array" ref="E44">subbyte(Y37)</f>
        <v>11</v>
      </c>
      <c r="F44" s="34" t="str" cm="1">
        <f t="array" ref="F44">subbyte(Z37)</f>
        <v>BC</v>
      </c>
      <c r="H44" s="34" t="str" cm="1">
        <f t="array" ref="H44:I44">E44:F44</f>
        <v>11</v>
      </c>
      <c r="I44" s="34" t="str">
        <v>BC</v>
      </c>
      <c r="J44" s="34" t="str" cm="1">
        <f t="array" ref="J44:K44">C44:D44</f>
        <v>FA</v>
      </c>
      <c r="K44" s="34" t="str">
        <v>79</v>
      </c>
      <c r="M44" s="34" t="str">
        <v>93</v>
      </c>
      <c r="N44" s="34" t="str">
        <v>8D</v>
      </c>
      <c r="O44" s="34" t="str">
        <v>4F</v>
      </c>
      <c r="P44" s="34" t="str">
        <v>1E</v>
      </c>
      <c r="R44" s="47" t="str" cm="1">
        <f t="array" ref="R44">HexXor(subbyte(U38),R37)</f>
        <v>6C</v>
      </c>
      <c r="S44" s="47" t="str" cm="1">
        <f t="array" ref="S44">HexXor(R44,S37)</f>
        <v>E6</v>
      </c>
      <c r="T44" s="47" t="str" cm="1">
        <f t="array" ref="T44">HexXor(S44,T37)</f>
        <v>FB</v>
      </c>
      <c r="U44" s="47" t="str" cm="1">
        <f t="array" ref="U44">HexXor(T44,U37)</f>
        <v>76</v>
      </c>
      <c r="W44" s="34" t="str" cm="1">
        <f t="array" ref="W44">HexXor(R44,M44)</f>
        <v>FF</v>
      </c>
      <c r="X44" s="34" t="str" cm="1">
        <f t="array" ref="X44">HexXor(S44,N44)</f>
        <v>6B</v>
      </c>
      <c r="Y44" s="34" t="str" cm="1">
        <f t="array" ref="Y44">HexXor(T44,O44)</f>
        <v>B4</v>
      </c>
      <c r="Z44" s="34" t="str" cm="1">
        <f t="array" ref="Z44">HexXor(U44,P44)</f>
        <v>68</v>
      </c>
    </row>
    <row r="45" spans="1:26" s="18" customFormat="1" ht="13.8" x14ac:dyDescent="0.3">
      <c r="A45" s="54"/>
      <c r="C45" s="34" t="str" cm="1">
        <f t="array" ref="C45">subbyte(W38)</f>
        <v>74</v>
      </c>
      <c r="D45" s="34" t="str" cm="1">
        <f t="array" ref="D45">subbyte(X38)</f>
        <v>AC</v>
      </c>
      <c r="E45" s="34" t="str" cm="1">
        <f t="array" ref="E45">subbyte(Y38)</f>
        <v>DA</v>
      </c>
      <c r="F45" s="34" t="str" cm="1">
        <f t="array" ref="F45">subbyte(Z38)</f>
        <v>59</v>
      </c>
      <c r="H45" s="34" t="str">
        <f>F45</f>
        <v>59</v>
      </c>
      <c r="I45" s="34" t="str" cm="1">
        <f t="array" ref="I45:K45">C45:E45</f>
        <v>74</v>
      </c>
      <c r="J45" s="34" t="str">
        <v>AC</v>
      </c>
      <c r="K45" s="34" t="str">
        <v>DA</v>
      </c>
      <c r="M45" s="34" t="str">
        <v>2F</v>
      </c>
      <c r="N45" s="34" t="str">
        <v>FA</v>
      </c>
      <c r="O45" s="34" t="str">
        <v>89</v>
      </c>
      <c r="P45" s="34" t="str">
        <v>F6</v>
      </c>
      <c r="R45" s="47" t="str" cm="1">
        <f t="array" ref="R45">HexXor(subbyte(U35),R38)</f>
        <v>80</v>
      </c>
      <c r="S45" s="47" t="str" cm="1">
        <f t="array" ref="S45">HexXor(R45,S38)</f>
        <v>EE</v>
      </c>
      <c r="T45" s="47" t="str" cm="1">
        <f t="array" ref="T45">HexXor(S45,T38)</f>
        <v>E4</v>
      </c>
      <c r="U45" s="47" t="str" cm="1">
        <f t="array" ref="U45">HexXor(T45,U38)</f>
        <v>1C</v>
      </c>
      <c r="W45" s="34" t="str" cm="1">
        <f t="array" ref="W45">HexXor(R45,M45)</f>
        <v>AF</v>
      </c>
      <c r="X45" s="34" t="str" cm="1">
        <f t="array" ref="X45">HexXor(S45,N45)</f>
        <v>14</v>
      </c>
      <c r="Y45" s="34" t="str" cm="1">
        <f t="array" ref="Y45">HexXor(T45,O45)</f>
        <v>6D</v>
      </c>
      <c r="Z45" s="34" t="str" cm="1">
        <f t="array" ref="Z45">HexXor(U45,P45)</f>
        <v>EA</v>
      </c>
    </row>
    <row r="46" spans="1:26" s="18" customFormat="1" ht="13.8" x14ac:dyDescent="0.3">
      <c r="A46" s="54"/>
      <c r="R46" s="59" t="s">
        <v>306</v>
      </c>
      <c r="S46" s="59"/>
      <c r="T46" s="59" t="str">
        <f>DEC2HEX(8,2)</f>
        <v>08</v>
      </c>
      <c r="U46" s="59"/>
    </row>
    <row r="47" spans="1:26" s="18" customFormat="1" ht="13.8" x14ac:dyDescent="0.3">
      <c r="R47" s="46"/>
      <c r="S47" s="46"/>
      <c r="T47" s="46"/>
      <c r="U47" s="46"/>
    </row>
    <row r="48" spans="1:26" s="18" customFormat="1" ht="13.8" x14ac:dyDescent="0.3">
      <c r="A48" s="54" t="s">
        <v>322</v>
      </c>
      <c r="C48" s="55" t="s">
        <v>292</v>
      </c>
      <c r="D48" s="56"/>
      <c r="E48" s="56"/>
      <c r="F48" s="57"/>
      <c r="H48" s="55" t="s">
        <v>293</v>
      </c>
      <c r="I48" s="56"/>
      <c r="J48" s="56"/>
      <c r="K48" s="57"/>
      <c r="M48" s="55" t="s">
        <v>297</v>
      </c>
      <c r="N48" s="56"/>
      <c r="O48" s="56"/>
      <c r="P48" s="57"/>
      <c r="R48" s="58" t="s">
        <v>300</v>
      </c>
      <c r="S48" s="58"/>
      <c r="T48" s="58"/>
      <c r="U48" s="58"/>
      <c r="W48" s="55" t="s">
        <v>305</v>
      </c>
      <c r="X48" s="56"/>
      <c r="Y48" s="56"/>
      <c r="Z48" s="57"/>
    </row>
    <row r="49" spans="1:26" s="18" customFormat="1" ht="13.8" x14ac:dyDescent="0.3">
      <c r="A49" s="54"/>
      <c r="C49" s="34" t="str" cm="1">
        <f t="array" ref="C49">subbyte(W42)</f>
        <v>62</v>
      </c>
      <c r="D49" s="34" t="str" cm="1">
        <f t="array" ref="D49">subbyte(X42)</f>
        <v>BF</v>
      </c>
      <c r="E49" s="34" t="str" cm="1">
        <f t="array" ref="E49">subbyte(Y42)</f>
        <v>55</v>
      </c>
      <c r="F49" s="34" t="str" cm="1">
        <f t="array" ref="F49">subbyte(Z42)</f>
        <v>65</v>
      </c>
      <c r="H49" s="34" t="str" cm="1">
        <f t="array" ref="H49:K49">C49:F49</f>
        <v>62</v>
      </c>
      <c r="I49" s="34" t="str">
        <v>BF</v>
      </c>
      <c r="J49" s="34" t="str">
        <v>55</v>
      </c>
      <c r="K49" s="34" t="str">
        <v>65</v>
      </c>
      <c r="M49" s="34" t="str" cm="1">
        <f t="array" ref="M49:P52">_xlfn.MAKEARRAY(4,4,_xlfn.LAMBDA(_xlpm.x,_xlpm.y,
DEC2HEX(_xlfn.TAKE(_xlfn.SCAN(0,
_xlfn.CHOOSECOLS(
_xlfn.MAKEARRAY(4,4,_xlfn.LAMBDA(_xlpm.z,_xlpm.s,BIN2DEC(_xlfn.CONCAT(GFMultDiv(GFPoly(INDEX([0]!MDS,2*_xlpm.s-1,2*_xlpm.z-1)),GFPoly(HEX2DEC(INDEX(H49:K52,_xlpm.z,_xlpm.y))),GFPoly(283),2))))),_xlpm.x),_xlfn.LAMBDA(_xlpm.a,_xlpm.b,_xlfn.BITXOR(_xlpm.a,_xlpm.b))),-1),2)
))</f>
        <v>E2</v>
      </c>
      <c r="N49" s="34" t="str">
        <v>29</v>
      </c>
      <c r="O49" s="34" t="str">
        <v>25</v>
      </c>
      <c r="P49" s="34" t="str">
        <v>D7</v>
      </c>
      <c r="R49" s="47" t="str" cm="1">
        <f t="array" ref="R49">HexXor(HexXor(subbyte(U43),R42),T53)</f>
        <v>09</v>
      </c>
      <c r="S49" s="47" t="str" cm="1">
        <f t="array" ref="S49">HexXor(R49,S42)</f>
        <v>CD</v>
      </c>
      <c r="T49" s="47" t="str" cm="1">
        <f t="array" ref="T49">HexXor(S49,T42)</f>
        <v>15</v>
      </c>
      <c r="U49" s="47" t="str" cm="1">
        <f t="array" ref="U49">HexXor(T49,U42)</f>
        <v>6B</v>
      </c>
      <c r="W49" s="34" t="str" cm="1">
        <f t="array" ref="W49">HexXor(R49,M49)</f>
        <v>EB</v>
      </c>
      <c r="X49" s="34" t="str" cm="1">
        <f t="array" ref="X49">HexXor(S49,N49)</f>
        <v>E4</v>
      </c>
      <c r="Y49" s="34" t="str" cm="1">
        <f t="array" ref="Y49">HexXor(T49,O49)</f>
        <v>30</v>
      </c>
      <c r="Z49" s="34" t="str" cm="1">
        <f t="array" ref="Z49">HexXor(U49,P49)</f>
        <v>BC</v>
      </c>
    </row>
    <row r="50" spans="1:26" s="18" customFormat="1" ht="13.8" x14ac:dyDescent="0.3">
      <c r="A50" s="54"/>
      <c r="C50" s="34" t="str" cm="1">
        <f t="array" ref="C50">subbyte(W43)</f>
        <v>C3</v>
      </c>
      <c r="D50" s="34" t="str" cm="1">
        <f t="array" ref="D50">subbyte(X43)</f>
        <v>ED</v>
      </c>
      <c r="E50" s="34" t="str" cm="1">
        <f t="array" ref="E50">subbyte(Y43)</f>
        <v>D9</v>
      </c>
      <c r="F50" s="34" t="str" cm="1">
        <f t="array" ref="F50">subbyte(Z43)</f>
        <v>21</v>
      </c>
      <c r="H50" s="34" t="str" cm="1">
        <f t="array" ref="H50:J50">D50:F50</f>
        <v>ED</v>
      </c>
      <c r="I50" s="34" t="str">
        <v>D9</v>
      </c>
      <c r="J50" s="34" t="str">
        <v>21</v>
      </c>
      <c r="K50" s="34" t="str">
        <f>C50</f>
        <v>C3</v>
      </c>
      <c r="M50" s="34" t="str">
        <v>A8</v>
      </c>
      <c r="N50" s="34" t="str">
        <v>A0</v>
      </c>
      <c r="O50" s="34" t="str">
        <v>D7</v>
      </c>
      <c r="P50" s="34" t="str">
        <v>45</v>
      </c>
      <c r="R50" s="47" t="str" cm="1">
        <f t="array" ref="R50">HexXor(subbyte(U44),R43)</f>
        <v>68</v>
      </c>
      <c r="S50" s="47" t="str" cm="1">
        <f t="array" ref="S50">HexXor(R50,S43)</f>
        <v>C6</v>
      </c>
      <c r="T50" s="47" t="str" cm="1">
        <f t="array" ref="T50">HexXor(S50,T43)</f>
        <v>C9</v>
      </c>
      <c r="U50" s="47" t="str" cm="1">
        <f t="array" ref="U50">HexXor(T50,U43)</f>
        <v>A2</v>
      </c>
      <c r="W50" s="34" t="str" cm="1">
        <f t="array" ref="W50">HexXor(R50,M50)</f>
        <v>C0</v>
      </c>
      <c r="X50" s="34" t="str" cm="1">
        <f t="array" ref="X50">HexXor(S50,N50)</f>
        <v>66</v>
      </c>
      <c r="Y50" s="34" t="str" cm="1">
        <f t="array" ref="Y50">HexXor(T50,O50)</f>
        <v>1E</v>
      </c>
      <c r="Z50" s="34" t="str" cm="1">
        <f t="array" ref="Z50">HexXor(U50,P50)</f>
        <v>E7</v>
      </c>
    </row>
    <row r="51" spans="1:26" s="18" customFormat="1" ht="13.8" x14ac:dyDescent="0.3">
      <c r="A51" s="54"/>
      <c r="C51" s="34" t="str" cm="1">
        <f t="array" ref="C51">subbyte(W44)</f>
        <v>16</v>
      </c>
      <c r="D51" s="34" t="str" cm="1">
        <f t="array" ref="D51">subbyte(X44)</f>
        <v>7F</v>
      </c>
      <c r="E51" s="34" t="str" cm="1">
        <f t="array" ref="E51">subbyte(Y44)</f>
        <v>8D</v>
      </c>
      <c r="F51" s="34" t="str" cm="1">
        <f t="array" ref="F51">subbyte(Z44)</f>
        <v>45</v>
      </c>
      <c r="H51" s="34" t="str" cm="1">
        <f t="array" ref="H51:I51">E51:F51</f>
        <v>8D</v>
      </c>
      <c r="I51" s="34" t="str">
        <v>45</v>
      </c>
      <c r="J51" s="34" t="str" cm="1">
        <f t="array" ref="J51:K51">C51:D51</f>
        <v>16</v>
      </c>
      <c r="K51" s="34" t="str">
        <v>7F</v>
      </c>
      <c r="M51" s="34" t="str">
        <v>1C</v>
      </c>
      <c r="N51" s="34" t="str">
        <v>67</v>
      </c>
      <c r="O51" s="34" t="str">
        <v>4D</v>
      </c>
      <c r="P51" s="34" t="str">
        <v>1C</v>
      </c>
      <c r="R51" s="47" t="str" cm="1">
        <f t="array" ref="R51">HexXor(subbyte(U45),R44)</f>
        <v>F0</v>
      </c>
      <c r="S51" s="47" t="str" cm="1">
        <f t="array" ref="S51">HexXor(R51,S44)</f>
        <v>16</v>
      </c>
      <c r="T51" s="47" t="str" cm="1">
        <f t="array" ref="T51">HexXor(S51,T44)</f>
        <v>ED</v>
      </c>
      <c r="U51" s="47" t="str" cm="1">
        <f t="array" ref="U51">HexXor(T51,U44)</f>
        <v>9B</v>
      </c>
      <c r="W51" s="34" t="str" cm="1">
        <f t="array" ref="W51">HexXor(R51,M51)</f>
        <v>EC</v>
      </c>
      <c r="X51" s="34" t="str" cm="1">
        <f t="array" ref="X51">HexXor(S51,N51)</f>
        <v>71</v>
      </c>
      <c r="Y51" s="34" t="str" cm="1">
        <f t="array" ref="Y51">HexXor(T51,O51)</f>
        <v>A0</v>
      </c>
      <c r="Z51" s="34" t="str" cm="1">
        <f t="array" ref="Z51">HexXor(U51,P51)</f>
        <v>87</v>
      </c>
    </row>
    <row r="52" spans="1:26" s="18" customFormat="1" ht="13.8" x14ac:dyDescent="0.3">
      <c r="A52" s="54"/>
      <c r="C52" s="34" t="str" cm="1">
        <f t="array" ref="C52">subbyte(W45)</f>
        <v>79</v>
      </c>
      <c r="D52" s="34" t="str" cm="1">
        <f t="array" ref="D52">subbyte(X45)</f>
        <v>FA</v>
      </c>
      <c r="E52" s="34" t="str" cm="1">
        <f t="array" ref="E52">subbyte(Y45)</f>
        <v>3C</v>
      </c>
      <c r="F52" s="34" t="str" cm="1">
        <f t="array" ref="F52">subbyte(Z45)</f>
        <v>87</v>
      </c>
      <c r="H52" s="34" t="str">
        <f>F52</f>
        <v>87</v>
      </c>
      <c r="I52" s="34" t="str" cm="1">
        <f t="array" ref="I52:K52">C52:E52</f>
        <v>79</v>
      </c>
      <c r="J52" s="34" t="str">
        <v>FA</v>
      </c>
      <c r="K52" s="34" t="str">
        <v>3C</v>
      </c>
      <c r="M52" s="34" t="str">
        <v>D3</v>
      </c>
      <c r="N52" s="34" t="str">
        <v>B4</v>
      </c>
      <c r="O52" s="34" t="str">
        <v>27</v>
      </c>
      <c r="P52" s="34" t="str">
        <v>6B</v>
      </c>
      <c r="R52" s="47" t="str" cm="1">
        <f t="array" ref="R52">HexXor(subbyte(U42),R45)</f>
        <v>73</v>
      </c>
      <c r="S52" s="47" t="str" cm="1">
        <f t="array" ref="S52">HexXor(R52,S45)</f>
        <v>9D</v>
      </c>
      <c r="T52" s="47" t="str" cm="1">
        <f t="array" ref="T52">HexXor(S52,T45)</f>
        <v>79</v>
      </c>
      <c r="U52" s="47" t="str" cm="1">
        <f t="array" ref="U52">HexXor(T52,U45)</f>
        <v>65</v>
      </c>
      <c r="W52" s="34" t="str" cm="1">
        <f t="array" ref="W52">HexXor(R52,M52)</f>
        <v>A0</v>
      </c>
      <c r="X52" s="34" t="str" cm="1">
        <f t="array" ref="X52">HexXor(S52,N52)</f>
        <v>29</v>
      </c>
      <c r="Y52" s="34" t="str" cm="1">
        <f t="array" ref="Y52">HexXor(T52,O52)</f>
        <v>5E</v>
      </c>
      <c r="Z52" s="34" t="str" cm="1">
        <f t="array" ref="Z52">HexXor(U52,P52)</f>
        <v>0E</v>
      </c>
    </row>
    <row r="53" spans="1:26" s="18" customFormat="1" ht="13.8" x14ac:dyDescent="0.3">
      <c r="A53" s="54"/>
      <c r="R53" s="59" t="s">
        <v>306</v>
      </c>
      <c r="S53" s="59"/>
      <c r="T53" s="59" t="str">
        <f>DEC2HEX(16,2)</f>
        <v>10</v>
      </c>
      <c r="U53" s="59"/>
    </row>
    <row r="54" spans="1:26" s="18" customFormat="1" ht="13.8" x14ac:dyDescent="0.3">
      <c r="R54" s="46"/>
      <c r="S54" s="46"/>
      <c r="T54" s="46"/>
      <c r="U54" s="46"/>
    </row>
    <row r="55" spans="1:26" s="18" customFormat="1" ht="13.8" x14ac:dyDescent="0.3">
      <c r="A55" s="54" t="s">
        <v>323</v>
      </c>
      <c r="C55" s="55" t="s">
        <v>292</v>
      </c>
      <c r="D55" s="56"/>
      <c r="E55" s="56"/>
      <c r="F55" s="57"/>
      <c r="H55" s="55" t="s">
        <v>293</v>
      </c>
      <c r="I55" s="56"/>
      <c r="J55" s="56"/>
      <c r="K55" s="57"/>
      <c r="M55" s="55" t="s">
        <v>297</v>
      </c>
      <c r="N55" s="56"/>
      <c r="O55" s="56"/>
      <c r="P55" s="57"/>
      <c r="R55" s="58" t="s">
        <v>300</v>
      </c>
      <c r="S55" s="58"/>
      <c r="T55" s="58"/>
      <c r="U55" s="58"/>
      <c r="W55" s="55" t="s">
        <v>305</v>
      </c>
      <c r="X55" s="56"/>
      <c r="Y55" s="56"/>
      <c r="Z55" s="57"/>
    </row>
    <row r="56" spans="1:26" s="18" customFormat="1" ht="13.8" x14ac:dyDescent="0.3">
      <c r="A56" s="54"/>
      <c r="C56" s="34" t="str" cm="1">
        <f t="array" ref="C56">subbyte(W49)</f>
        <v>E9</v>
      </c>
      <c r="D56" s="34" t="str" cm="1">
        <f t="array" ref="D56">subbyte(X49)</f>
        <v>69</v>
      </c>
      <c r="E56" s="34" t="str" cm="1">
        <f t="array" ref="E56">subbyte(Y49)</f>
        <v>04</v>
      </c>
      <c r="F56" s="34" t="str" cm="1">
        <f t="array" ref="F56">subbyte(Z49)</f>
        <v>65</v>
      </c>
      <c r="H56" s="34" t="str" cm="1">
        <f t="array" ref="H56:K56">C56:F56</f>
        <v>E9</v>
      </c>
      <c r="I56" s="34" t="str">
        <v>69</v>
      </c>
      <c r="J56" s="34" t="str">
        <v>04</v>
      </c>
      <c r="K56" s="34" t="str">
        <v>65</v>
      </c>
      <c r="M56" s="34" t="str" cm="1">
        <f t="array" ref="M56:P59">_xlfn.MAKEARRAY(4,4,_xlfn.LAMBDA(_xlpm.x,_xlpm.y,
DEC2HEX(_xlfn.TAKE(_xlfn.SCAN(0,
_xlfn.CHOOSECOLS(
_xlfn.MAKEARRAY(4,4,_xlfn.LAMBDA(_xlpm.z,_xlpm.s,BIN2DEC(_xlfn.CONCAT(GFMultDiv(GFPoly(INDEX([0]!MDS,2*_xlpm.s-1,2*_xlpm.z-1)),GFPoly(HEX2DEC(INDEX(H56:K59,_xlpm.z,_xlpm.y))),GFPoly(283),2))))),_xlpm.x),_xlfn.LAMBDA(_xlpm.a,_xlpm.b,_xlfn.BITXOR(_xlpm.a,_xlpm.b))),-1),2)
))</f>
        <v>D7</v>
      </c>
      <c r="N56" s="34" t="str">
        <v>B3</v>
      </c>
      <c r="O56" s="34" t="str">
        <v>C4</v>
      </c>
      <c r="P56" s="34" t="str">
        <v>E4</v>
      </c>
      <c r="R56" s="47" t="str" cm="1">
        <f t="array" ref="R56">HexXor(HexXor(subbyte(U50),R49),T60)</f>
        <v>13</v>
      </c>
      <c r="S56" s="47" t="str" cm="1">
        <f t="array" ref="S56">HexXor(R56,S49)</f>
        <v>DE</v>
      </c>
      <c r="T56" s="47" t="str" cm="1">
        <f t="array" ref="T56">HexXor(S56,T49)</f>
        <v>CB</v>
      </c>
      <c r="U56" s="47" t="str" cm="1">
        <f t="array" ref="U56">HexXor(T56,U49)</f>
        <v>A0</v>
      </c>
      <c r="W56" s="34" t="str" cm="1">
        <f t="array" ref="W56">HexXor(R56,M56)</f>
        <v>C4</v>
      </c>
      <c r="X56" s="34" t="str" cm="1">
        <f t="array" ref="X56">HexXor(S56,N56)</f>
        <v>6D</v>
      </c>
      <c r="Y56" s="34" t="str" cm="1">
        <f t="array" ref="Y56">HexXor(T56,O56)</f>
        <v>0F</v>
      </c>
      <c r="Z56" s="34" t="str" cm="1">
        <f t="array" ref="Z56">HexXor(U56,P56)</f>
        <v>44</v>
      </c>
    </row>
    <row r="57" spans="1:26" s="18" customFormat="1" ht="13.8" x14ac:dyDescent="0.3">
      <c r="A57" s="54"/>
      <c r="C57" s="34" t="str" cm="1">
        <f t="array" ref="C57">subbyte(W50)</f>
        <v>BA</v>
      </c>
      <c r="D57" s="34" t="str" cm="1">
        <f t="array" ref="D57">subbyte(X50)</f>
        <v>33</v>
      </c>
      <c r="E57" s="34" t="str" cm="1">
        <f t="array" ref="E57">subbyte(Y50)</f>
        <v>72</v>
      </c>
      <c r="F57" s="34" t="str" cm="1">
        <f t="array" ref="F57">subbyte(Z50)</f>
        <v>94</v>
      </c>
      <c r="H57" s="34" t="str" cm="1">
        <f t="array" ref="H57:J57">D57:F57</f>
        <v>33</v>
      </c>
      <c r="I57" s="34" t="str">
        <v>72</v>
      </c>
      <c r="J57" s="34" t="str">
        <v>94</v>
      </c>
      <c r="K57" s="34" t="str">
        <f>C57</f>
        <v>BA</v>
      </c>
      <c r="M57" s="34" t="str">
        <v>1F</v>
      </c>
      <c r="N57" s="34" t="str">
        <v>54</v>
      </c>
      <c r="O57" s="34" t="str">
        <v>DB</v>
      </c>
      <c r="P57" s="34" t="str">
        <v>AC</v>
      </c>
      <c r="R57" s="47" t="str" cm="1">
        <f t="array" ref="R57">HexXor(subbyte(U51),R50)</f>
        <v>7C</v>
      </c>
      <c r="S57" s="47" t="str" cm="1">
        <f t="array" ref="S57">HexXor(R57,S50)</f>
        <v>BA</v>
      </c>
      <c r="T57" s="47" t="str" cm="1">
        <f t="array" ref="T57">HexXor(S57,T50)</f>
        <v>73</v>
      </c>
      <c r="U57" s="47" t="str" cm="1">
        <f t="array" ref="U57">HexXor(T57,U50)</f>
        <v>D1</v>
      </c>
      <c r="W57" s="34" t="str" cm="1">
        <f t="array" ref="W57">HexXor(R57,M57)</f>
        <v>63</v>
      </c>
      <c r="X57" s="34" t="str" cm="1">
        <f t="array" ref="X57">HexXor(S57,N57)</f>
        <v>EE</v>
      </c>
      <c r="Y57" s="34" t="str" cm="1">
        <f t="array" ref="Y57">HexXor(T57,O57)</f>
        <v>A8</v>
      </c>
      <c r="Z57" s="34" t="str" cm="1">
        <f t="array" ref="Z57">HexXor(U57,P57)</f>
        <v>7D</v>
      </c>
    </row>
    <row r="58" spans="1:26" s="18" customFormat="1" ht="13.8" x14ac:dyDescent="0.3">
      <c r="A58" s="54"/>
      <c r="C58" s="34" t="str" cm="1">
        <f t="array" ref="C58">subbyte(W51)</f>
        <v>CE</v>
      </c>
      <c r="D58" s="34" t="str" cm="1">
        <f t="array" ref="D58">subbyte(X51)</f>
        <v>A3</v>
      </c>
      <c r="E58" s="34" t="str" cm="1">
        <f t="array" ref="E58">subbyte(Y51)</f>
        <v>E0</v>
      </c>
      <c r="F58" s="34" t="str" cm="1">
        <f t="array" ref="F58">subbyte(Z51)</f>
        <v>17</v>
      </c>
      <c r="H58" s="34" t="str" cm="1">
        <f t="array" ref="H58:I58">E58:F58</f>
        <v>E0</v>
      </c>
      <c r="I58" s="34" t="str">
        <v>17</v>
      </c>
      <c r="J58" s="34" t="str" cm="1">
        <f t="array" ref="J58:K58">C58:D58</f>
        <v>CE</v>
      </c>
      <c r="K58" s="34" t="str">
        <v>A3</v>
      </c>
      <c r="M58" s="34" t="str">
        <v>E7</v>
      </c>
      <c r="N58" s="34" t="str">
        <v>0E</v>
      </c>
      <c r="O58" s="34" t="str">
        <v>E3</v>
      </c>
      <c r="P58" s="34" t="str">
        <v>6A</v>
      </c>
      <c r="R58" s="47" t="str" cm="1">
        <f t="array" ref="R58">HexXor(subbyte(U52),R51)</f>
        <v>BD</v>
      </c>
      <c r="S58" s="47" t="str" cm="1">
        <f t="array" ref="S58">HexXor(R58,S51)</f>
        <v>AB</v>
      </c>
      <c r="T58" s="47" t="str" cm="1">
        <f t="array" ref="T58">HexXor(S58,T51)</f>
        <v>46</v>
      </c>
      <c r="U58" s="47" t="str" cm="1">
        <f t="array" ref="U58">HexXor(T58,U51)</f>
        <v>DD</v>
      </c>
      <c r="W58" s="34" t="str" cm="1">
        <f t="array" ref="W58">HexXor(R58,M58)</f>
        <v>5A</v>
      </c>
      <c r="X58" s="34" t="str" cm="1">
        <f t="array" ref="X58">HexXor(S58,N58)</f>
        <v>A5</v>
      </c>
      <c r="Y58" s="34" t="str" cm="1">
        <f t="array" ref="Y58">HexXor(T58,O58)</f>
        <v>A5</v>
      </c>
      <c r="Z58" s="34" t="str" cm="1">
        <f t="array" ref="Z58">HexXor(U58,P58)</f>
        <v>B7</v>
      </c>
    </row>
    <row r="59" spans="1:26" s="18" customFormat="1" ht="13.8" x14ac:dyDescent="0.3">
      <c r="A59" s="54"/>
      <c r="C59" s="34" t="str" cm="1">
        <f t="array" ref="C59">subbyte(W52)</f>
        <v>E0</v>
      </c>
      <c r="D59" s="34" t="str" cm="1">
        <f t="array" ref="D59">subbyte(X52)</f>
        <v>A5</v>
      </c>
      <c r="E59" s="34" t="str" cm="1">
        <f t="array" ref="E59">subbyte(Y52)</f>
        <v>58</v>
      </c>
      <c r="F59" s="34" t="str" cm="1">
        <f t="array" ref="F59">subbyte(Z52)</f>
        <v>AB</v>
      </c>
      <c r="H59" s="34" t="str">
        <f>F59</f>
        <v>AB</v>
      </c>
      <c r="I59" s="34" t="str" cm="1">
        <f t="array" ref="I59:K59">C59:E59</f>
        <v>E0</v>
      </c>
      <c r="J59" s="34" t="str">
        <v>A5</v>
      </c>
      <c r="K59" s="34" t="str">
        <v>58</v>
      </c>
      <c r="M59" s="34" t="str">
        <v>BE</v>
      </c>
      <c r="N59" s="34" t="str">
        <v>05</v>
      </c>
      <c r="O59" s="34" t="str">
        <v>07</v>
      </c>
      <c r="P59" s="34" t="str">
        <v>06</v>
      </c>
      <c r="R59" s="47" t="str" cm="1">
        <f t="array" ref="R59">HexXor(subbyte(U49),R52)</f>
        <v>0C</v>
      </c>
      <c r="S59" s="47" t="str" cm="1">
        <f t="array" ref="S59">HexXor(R59,S52)</f>
        <v>91</v>
      </c>
      <c r="T59" s="47" t="str" cm="1">
        <f t="array" ref="T59">HexXor(S59,T52)</f>
        <v>E8</v>
      </c>
      <c r="U59" s="47" t="str" cm="1">
        <f t="array" ref="U59">HexXor(T59,U52)</f>
        <v>8D</v>
      </c>
      <c r="W59" s="34" t="str" cm="1">
        <f t="array" ref="W59">HexXor(R59,M59)</f>
        <v>B2</v>
      </c>
      <c r="X59" s="34" t="str" cm="1">
        <f t="array" ref="X59">HexXor(S59,N59)</f>
        <v>94</v>
      </c>
      <c r="Y59" s="34" t="str" cm="1">
        <f t="array" ref="Y59">HexXor(T59,O59)</f>
        <v>EF</v>
      </c>
      <c r="Z59" s="34" t="str" cm="1">
        <f t="array" ref="Z59">HexXor(U59,P59)</f>
        <v>8B</v>
      </c>
    </row>
    <row r="60" spans="1:26" s="18" customFormat="1" ht="13.8" x14ac:dyDescent="0.3">
      <c r="A60" s="54"/>
      <c r="R60" s="59" t="s">
        <v>306</v>
      </c>
      <c r="S60" s="59"/>
      <c r="T60" s="59" t="str">
        <f>DEC2HEX(32,2)</f>
        <v>20</v>
      </c>
      <c r="U60" s="59"/>
    </row>
    <row r="61" spans="1:26" s="18" customFormat="1" ht="13.8" x14ac:dyDescent="0.3">
      <c r="R61" s="46"/>
      <c r="S61" s="46"/>
      <c r="T61" s="46"/>
      <c r="U61" s="46"/>
    </row>
    <row r="62" spans="1:26" s="18" customFormat="1" ht="13.8" x14ac:dyDescent="0.3">
      <c r="A62" s="54" t="s">
        <v>324</v>
      </c>
      <c r="C62" s="55" t="s">
        <v>292</v>
      </c>
      <c r="D62" s="56"/>
      <c r="E62" s="56"/>
      <c r="F62" s="57"/>
      <c r="H62" s="55" t="s">
        <v>293</v>
      </c>
      <c r="I62" s="56"/>
      <c r="J62" s="56"/>
      <c r="K62" s="57"/>
      <c r="M62" s="55" t="s">
        <v>297</v>
      </c>
      <c r="N62" s="56"/>
      <c r="O62" s="56"/>
      <c r="P62" s="57"/>
      <c r="R62" s="58" t="s">
        <v>300</v>
      </c>
      <c r="S62" s="58"/>
      <c r="T62" s="58"/>
      <c r="U62" s="58"/>
      <c r="W62" s="55" t="s">
        <v>305</v>
      </c>
      <c r="X62" s="56"/>
      <c r="Y62" s="56"/>
      <c r="Z62" s="57"/>
    </row>
    <row r="63" spans="1:26" s="18" customFormat="1" ht="13.8" x14ac:dyDescent="0.3">
      <c r="A63" s="54"/>
      <c r="C63" s="34" t="str" cm="1">
        <f t="array" ref="C63">subbyte(W56)</f>
        <v>1C</v>
      </c>
      <c r="D63" s="34" t="str" cm="1">
        <f t="array" ref="D63">subbyte(X56)</f>
        <v>3C</v>
      </c>
      <c r="E63" s="34" t="str" cm="1">
        <f t="array" ref="E63">subbyte(Y56)</f>
        <v>76</v>
      </c>
      <c r="F63" s="34" t="str" cm="1">
        <f t="array" ref="F63">subbyte(Z56)</f>
        <v>1B</v>
      </c>
      <c r="H63" s="34" t="str" cm="1">
        <f t="array" ref="H63:K63">C63:F63</f>
        <v>1C</v>
      </c>
      <c r="I63" s="34" t="str">
        <v>3C</v>
      </c>
      <c r="J63" s="34" t="str">
        <v>76</v>
      </c>
      <c r="K63" s="34" t="str">
        <v>1B</v>
      </c>
      <c r="M63" s="34" t="str" cm="1">
        <f t="array" ref="M63:P66">_xlfn.MAKEARRAY(4,4,_xlfn.LAMBDA(_xlpm.x,_xlpm.y,
DEC2HEX(_xlfn.TAKE(_xlfn.SCAN(0,
_xlfn.CHOOSECOLS(
_xlfn.MAKEARRAY(4,4,_xlfn.LAMBDA(_xlpm.z,_xlpm.s,BIN2DEC(_xlfn.CONCAT(GFMultDiv(GFPoly(INDEX([0]!MDS,2*_xlpm.s-1,2*_xlpm.z-1)),GFPoly(HEX2DEC(INDEX(H63:K66,_xlpm.z,_xlpm.y))),GFPoly(283),2))))),_xlpm.x),_xlfn.LAMBDA(_xlpm.a,_xlpm.b,_xlfn.BITXOR(_xlpm.a,_xlpm.b))),-1),2)
))</f>
        <v>7B</v>
      </c>
      <c r="N63" s="34" t="str">
        <v>BB</v>
      </c>
      <c r="O63" s="34" t="str">
        <v>6A</v>
      </c>
      <c r="P63" s="34" t="str">
        <v>F9</v>
      </c>
      <c r="R63" s="47" t="str" cm="1">
        <f t="array" ref="R63">HexXor(HexXor(subbyte(U57),R56),T67)</f>
        <v>6D</v>
      </c>
      <c r="S63" s="47" t="str" cm="1">
        <f t="array" ref="S63">HexXor(R63,S56)</f>
        <v>B3</v>
      </c>
      <c r="T63" s="47" t="str" cm="1">
        <f t="array" ref="T63">HexXor(S63,T56)</f>
        <v>78</v>
      </c>
      <c r="U63" s="47" t="str" cm="1">
        <f t="array" ref="U63">HexXor(T63,U56)</f>
        <v>D8</v>
      </c>
      <c r="W63" s="34" t="str" cm="1">
        <f t="array" ref="W63">HexXor(R63,M63)</f>
        <v>16</v>
      </c>
      <c r="X63" s="34" t="str" cm="1">
        <f t="array" ref="X63">HexXor(S63,N63)</f>
        <v>08</v>
      </c>
      <c r="Y63" s="34" t="str" cm="1">
        <f t="array" ref="Y63">HexXor(T63,O63)</f>
        <v>12</v>
      </c>
      <c r="Z63" s="34" t="str" cm="1">
        <f t="array" ref="Z63">HexXor(U63,P63)</f>
        <v>21</v>
      </c>
    </row>
    <row r="64" spans="1:26" s="18" customFormat="1" ht="13.8" x14ac:dyDescent="0.3">
      <c r="A64" s="54"/>
      <c r="C64" s="34" t="str" cm="1">
        <f t="array" ref="C64">subbyte(W57)</f>
        <v>FB</v>
      </c>
      <c r="D64" s="34" t="str" cm="1">
        <f t="array" ref="D64">subbyte(X57)</f>
        <v>28</v>
      </c>
      <c r="E64" s="34" t="str" cm="1">
        <f t="array" ref="E64">subbyte(Y57)</f>
        <v>C2</v>
      </c>
      <c r="F64" s="34" t="str" cm="1">
        <f t="array" ref="F64">subbyte(Z57)</f>
        <v>FF</v>
      </c>
      <c r="H64" s="34" t="str" cm="1">
        <f t="array" ref="H64:J64">D64:F64</f>
        <v>28</v>
      </c>
      <c r="I64" s="34" t="str">
        <v>C2</v>
      </c>
      <c r="J64" s="34" t="str">
        <v>FF</v>
      </c>
      <c r="K64" s="34" t="str">
        <f>C64</f>
        <v>FB</v>
      </c>
      <c r="M64" s="34" t="str">
        <v>7B</v>
      </c>
      <c r="N64" s="34" t="str">
        <v>74</v>
      </c>
      <c r="O64" s="34" t="str">
        <v>68</v>
      </c>
      <c r="P64" s="34" t="str">
        <v>23</v>
      </c>
      <c r="R64" s="47" t="str" cm="1">
        <f t="array" ref="R64">HexXor(subbyte(U58),R57)</f>
        <v>BD</v>
      </c>
      <c r="S64" s="47" t="str" cm="1">
        <f t="array" ref="S64">HexXor(R64,S57)</f>
        <v>07</v>
      </c>
      <c r="T64" s="47" t="str" cm="1">
        <f t="array" ref="T64">HexXor(S64,T57)</f>
        <v>74</v>
      </c>
      <c r="U64" s="47" t="str" cm="1">
        <f t="array" ref="U64">HexXor(T64,U57)</f>
        <v>A5</v>
      </c>
      <c r="W64" s="34" t="str" cm="1">
        <f t="array" ref="W64">HexXor(R64,M64)</f>
        <v>C6</v>
      </c>
      <c r="X64" s="34" t="str" cm="1">
        <f t="array" ref="X64">HexXor(S64,N64)</f>
        <v>73</v>
      </c>
      <c r="Y64" s="34" t="str" cm="1">
        <f t="array" ref="Y64">HexXor(T64,O64)</f>
        <v>1C</v>
      </c>
      <c r="Z64" s="34" t="str" cm="1">
        <f t="array" ref="Z64">HexXor(U64,P64)</f>
        <v>86</v>
      </c>
    </row>
    <row r="65" spans="1:26" s="18" customFormat="1" ht="13.8" x14ac:dyDescent="0.3">
      <c r="A65" s="54"/>
      <c r="C65" s="34" t="str" cm="1">
        <f t="array" ref="C65">subbyte(W58)</f>
        <v>BE</v>
      </c>
      <c r="D65" s="34" t="str" cm="1">
        <f t="array" ref="D65">subbyte(X58)</f>
        <v>06</v>
      </c>
      <c r="E65" s="34" t="str" cm="1">
        <f t="array" ref="E65">subbyte(Y58)</f>
        <v>06</v>
      </c>
      <c r="F65" s="34" t="str" cm="1">
        <f t="array" ref="F65">subbyte(Z58)</f>
        <v>A9</v>
      </c>
      <c r="H65" s="34" t="str" cm="1">
        <f t="array" ref="H65:I65">E65:F65</f>
        <v>06</v>
      </c>
      <c r="I65" s="34" t="str">
        <v>A9</v>
      </c>
      <c r="J65" s="34" t="str" cm="1">
        <f t="array" ref="J65:K65">C65:D65</f>
        <v>BE</v>
      </c>
      <c r="K65" s="34" t="str">
        <v>06</v>
      </c>
      <c r="M65" s="34" t="str">
        <v>7F</v>
      </c>
      <c r="N65" s="34" t="str">
        <v>EE</v>
      </c>
      <c r="O65" s="34" t="str">
        <v>88</v>
      </c>
      <c r="P65" s="34" t="str">
        <v>96</v>
      </c>
      <c r="R65" s="47" t="str" cm="1">
        <f t="array" ref="R65">HexXor(subbyte(U59),R58)</f>
        <v>E0</v>
      </c>
      <c r="S65" s="47" t="str" cm="1">
        <f t="array" ref="S65">HexXor(R65,S58)</f>
        <v>4B</v>
      </c>
      <c r="T65" s="47" t="str" cm="1">
        <f t="array" ref="T65">HexXor(S65,T58)</f>
        <v>0D</v>
      </c>
      <c r="U65" s="47" t="str" cm="1">
        <f t="array" ref="U65">HexXor(T65,U58)</f>
        <v>D0</v>
      </c>
      <c r="W65" s="34" t="str" cm="1">
        <f t="array" ref="W65">HexXor(R65,M65)</f>
        <v>9F</v>
      </c>
      <c r="X65" s="34" t="str" cm="1">
        <f t="array" ref="X65">HexXor(S65,N65)</f>
        <v>A5</v>
      </c>
      <c r="Y65" s="34" t="str" cm="1">
        <f t="array" ref="Y65">HexXor(T65,O65)</f>
        <v>85</v>
      </c>
      <c r="Z65" s="34" t="str" cm="1">
        <f t="array" ref="Z65">HexXor(U65,P65)</f>
        <v>46</v>
      </c>
    </row>
    <row r="66" spans="1:26" s="18" customFormat="1" ht="13.8" x14ac:dyDescent="0.3">
      <c r="A66" s="54"/>
      <c r="C66" s="34" t="str" cm="1">
        <f t="array" ref="C66">subbyte(W59)</f>
        <v>37</v>
      </c>
      <c r="D66" s="34" t="str" cm="1">
        <f t="array" ref="D66">subbyte(X59)</f>
        <v>22</v>
      </c>
      <c r="E66" s="34" t="str" cm="1">
        <f t="array" ref="E66">subbyte(Y59)</f>
        <v>DF</v>
      </c>
      <c r="F66" s="34" t="str" cm="1">
        <f t="array" ref="F66">subbyte(Z59)</f>
        <v>3D</v>
      </c>
      <c r="H66" s="34" t="str">
        <f>F66</f>
        <v>3D</v>
      </c>
      <c r="I66" s="34" t="str" cm="1">
        <f t="array" ref="I66:K66">C66:E66</f>
        <v>37</v>
      </c>
      <c r="J66" s="34" t="str">
        <v>22</v>
      </c>
      <c r="K66" s="34" t="str">
        <v>DF</v>
      </c>
      <c r="M66" s="34" t="str">
        <v>70</v>
      </c>
      <c r="N66" s="34" t="str">
        <v>41</v>
      </c>
      <c r="O66" s="34" t="str">
        <v>9F</v>
      </c>
      <c r="P66" s="34" t="str">
        <v>75</v>
      </c>
      <c r="R66" s="47" t="str" cm="1">
        <f t="array" ref="R66">HexXor(subbyte(U56),R59)</f>
        <v>EC</v>
      </c>
      <c r="S66" s="47" t="str" cm="1">
        <f t="array" ref="S66">HexXor(R66,S59)</f>
        <v>7D</v>
      </c>
      <c r="T66" s="47" t="str" cm="1">
        <f t="array" ref="T66">HexXor(S66,T59)</f>
        <v>95</v>
      </c>
      <c r="U66" s="47" t="str" cm="1">
        <f t="array" ref="U66">HexXor(T66,U59)</f>
        <v>18</v>
      </c>
      <c r="W66" s="34" t="str" cm="1">
        <f t="array" ref="W66">HexXor(R66,M66)</f>
        <v>9C</v>
      </c>
      <c r="X66" s="34" t="str" cm="1">
        <f t="array" ref="X66">HexXor(S66,N66)</f>
        <v>3C</v>
      </c>
      <c r="Y66" s="34" t="str" cm="1">
        <f t="array" ref="Y66">HexXor(T66,O66)</f>
        <v>0A</v>
      </c>
      <c r="Z66" s="34" t="str" cm="1">
        <f t="array" ref="Z66">HexXor(U66,P66)</f>
        <v>6D</v>
      </c>
    </row>
    <row r="67" spans="1:26" s="18" customFormat="1" ht="13.8" x14ac:dyDescent="0.3">
      <c r="A67" s="54"/>
      <c r="R67" s="59" t="s">
        <v>306</v>
      </c>
      <c r="S67" s="59"/>
      <c r="T67" s="59" t="str">
        <f>DEC2HEX(64,2)</f>
        <v>40</v>
      </c>
      <c r="U67" s="59"/>
    </row>
    <row r="68" spans="1:26" s="18" customFormat="1" ht="13.8" x14ac:dyDescent="0.3">
      <c r="R68" s="46"/>
      <c r="S68" s="46"/>
      <c r="T68" s="46"/>
      <c r="U68" s="46"/>
    </row>
    <row r="69" spans="1:26" s="18" customFormat="1" ht="13.8" x14ac:dyDescent="0.3">
      <c r="A69" s="54" t="s">
        <v>325</v>
      </c>
      <c r="C69" s="55" t="s">
        <v>292</v>
      </c>
      <c r="D69" s="56"/>
      <c r="E69" s="56"/>
      <c r="F69" s="57"/>
      <c r="H69" s="55" t="s">
        <v>293</v>
      </c>
      <c r="I69" s="56"/>
      <c r="J69" s="56"/>
      <c r="K69" s="57"/>
      <c r="M69" s="55" t="s">
        <v>297</v>
      </c>
      <c r="N69" s="56"/>
      <c r="O69" s="56"/>
      <c r="P69" s="57"/>
      <c r="R69" s="58" t="s">
        <v>300</v>
      </c>
      <c r="S69" s="58"/>
      <c r="T69" s="58"/>
      <c r="U69" s="58"/>
      <c r="W69" s="55" t="s">
        <v>305</v>
      </c>
      <c r="X69" s="56"/>
      <c r="Y69" s="56"/>
      <c r="Z69" s="57"/>
    </row>
    <row r="70" spans="1:26" s="18" customFormat="1" ht="13.8" x14ac:dyDescent="0.3">
      <c r="A70" s="54"/>
      <c r="C70" s="34" t="str" cm="1">
        <f t="array" ref="C70">subbyte(W63)</f>
        <v>47</v>
      </c>
      <c r="D70" s="34" t="str" cm="1">
        <f t="array" ref="D70">subbyte(X63)</f>
        <v>30</v>
      </c>
      <c r="E70" s="34" t="str" cm="1">
        <f t="array" ref="E70">subbyte(Y63)</f>
        <v>C9</v>
      </c>
      <c r="F70" s="34" t="str" cm="1">
        <f t="array" ref="F70">subbyte(Z63)</f>
        <v>FD</v>
      </c>
      <c r="H70" s="34" t="str" cm="1">
        <f t="array" ref="H70:K70">C70:F70</f>
        <v>47</v>
      </c>
      <c r="I70" s="34" t="str">
        <v>30</v>
      </c>
      <c r="J70" s="34" t="str">
        <v>C9</v>
      </c>
      <c r="K70" s="34" t="str">
        <v>FD</v>
      </c>
      <c r="M70" s="34" t="str" cm="1">
        <f t="array" ref="M70:P73">_xlfn.MAKEARRAY(4,4,_xlfn.LAMBDA(_xlpm.x,_xlpm.y,
DEC2HEX(_xlfn.TAKE(_xlfn.SCAN(0,
_xlfn.CHOOSECOLS(
_xlfn.MAKEARRAY(4,4,_xlfn.LAMBDA(_xlpm.z,_xlpm.s,BIN2DEC(_xlfn.CONCAT(GFMultDiv(GFPoly(INDEX([0]!MDS,2*_xlpm.s-1,2*_xlpm.z-1)),GFPoly(HEX2DEC(INDEX(H70:K73,_xlpm.z,_xlpm.y))),GFPoly(283),2))))),_xlpm.x),_xlfn.LAMBDA(_xlpm.a,_xlpm.b,_xlfn.BITXOR(_xlpm.a,_xlpm.b))),-1),2)
))</f>
        <v>AF</v>
      </c>
      <c r="N70" s="34" t="str">
        <v>5B</v>
      </c>
      <c r="O70" s="34" t="str">
        <v>75</v>
      </c>
      <c r="P70" s="34" t="str">
        <v>47</v>
      </c>
      <c r="R70" s="47" t="str" cm="1">
        <f t="array" ref="R70">HexXor(HexXor(subbyte(U64),R63),T74)</f>
        <v>EB</v>
      </c>
      <c r="S70" s="47" t="str" cm="1">
        <f t="array" ref="S70">HexXor(R70,S63)</f>
        <v>58</v>
      </c>
      <c r="T70" s="47" t="str" cm="1">
        <f t="array" ref="T70">HexXor(S70,T63)</f>
        <v>20</v>
      </c>
      <c r="U70" s="47" t="str" cm="1">
        <f t="array" ref="U70">HexXor(T70,U63)</f>
        <v>F8</v>
      </c>
      <c r="W70" s="34" t="str" cm="1">
        <f t="array" ref="W70">HexXor(R70,M70)</f>
        <v>44</v>
      </c>
      <c r="X70" s="34" t="str" cm="1">
        <f t="array" ref="X70">HexXor(S70,N70)</f>
        <v>03</v>
      </c>
      <c r="Y70" s="34" t="str" cm="1">
        <f t="array" ref="Y70">HexXor(T70,O70)</f>
        <v>55</v>
      </c>
      <c r="Z70" s="34" t="str" cm="1">
        <f t="array" ref="Z70">HexXor(U70,P70)</f>
        <v>BF</v>
      </c>
    </row>
    <row r="71" spans="1:26" s="18" customFormat="1" ht="13.8" x14ac:dyDescent="0.3">
      <c r="A71" s="54"/>
      <c r="C71" s="34" t="str" cm="1">
        <f t="array" ref="C71">subbyte(W64)</f>
        <v>B4</v>
      </c>
      <c r="D71" s="34" t="str" cm="1">
        <f t="array" ref="D71">subbyte(X64)</f>
        <v>8F</v>
      </c>
      <c r="E71" s="34" t="str" cm="1">
        <f t="array" ref="E71">subbyte(Y64)</f>
        <v>9C</v>
      </c>
      <c r="F71" s="34" t="str" cm="1">
        <f t="array" ref="F71">subbyte(Z64)</f>
        <v>44</v>
      </c>
      <c r="H71" s="34" t="str" cm="1">
        <f t="array" ref="H71:J71">D71:F71</f>
        <v>8F</v>
      </c>
      <c r="I71" s="34" t="str">
        <v>9C</v>
      </c>
      <c r="J71" s="34" t="str">
        <v>44</v>
      </c>
      <c r="K71" s="34" t="str">
        <f>C71</f>
        <v>B4</v>
      </c>
      <c r="M71" s="34" t="str">
        <v>DC</v>
      </c>
      <c r="N71" s="34" t="str">
        <v>23</v>
      </c>
      <c r="O71" s="34" t="str">
        <v>DC</v>
      </c>
      <c r="P71" s="34" t="str">
        <v>E3</v>
      </c>
      <c r="R71" s="47" t="str" cm="1">
        <f t="array" ref="R71">HexXor(subbyte(U65),R64)</f>
        <v>CD</v>
      </c>
      <c r="S71" s="47" t="str" cm="1">
        <f t="array" ref="S71">HexXor(R71,S64)</f>
        <v>CA</v>
      </c>
      <c r="T71" s="47" t="str" cm="1">
        <f t="array" ref="T71">HexXor(S71,T64)</f>
        <v>BE</v>
      </c>
      <c r="U71" s="47" t="str" cm="1">
        <f t="array" ref="U71">HexXor(T71,U64)</f>
        <v>1B</v>
      </c>
      <c r="W71" s="34" t="str" cm="1">
        <f t="array" ref="W71">HexXor(R71,M71)</f>
        <v>11</v>
      </c>
      <c r="X71" s="34" t="str" cm="1">
        <f t="array" ref="X71">HexXor(S71,N71)</f>
        <v>E9</v>
      </c>
      <c r="Y71" s="34" t="str" cm="1">
        <f t="array" ref="Y71">HexXor(T71,O71)</f>
        <v>62</v>
      </c>
      <c r="Z71" s="34" t="str" cm="1">
        <f t="array" ref="Z71">HexXor(U71,P71)</f>
        <v>F8</v>
      </c>
    </row>
    <row r="72" spans="1:26" s="18" customFormat="1" ht="13.8" x14ac:dyDescent="0.3">
      <c r="A72" s="54"/>
      <c r="C72" s="34" t="str" cm="1">
        <f t="array" ref="C72">subbyte(W65)</f>
        <v>DB</v>
      </c>
      <c r="D72" s="34" t="str" cm="1">
        <f t="array" ref="D72">subbyte(X65)</f>
        <v>06</v>
      </c>
      <c r="E72" s="34" t="str" cm="1">
        <f t="array" ref="E72">subbyte(Y65)</f>
        <v>97</v>
      </c>
      <c r="F72" s="34" t="str" cm="1">
        <f t="array" ref="F72">subbyte(Z65)</f>
        <v>5A</v>
      </c>
      <c r="H72" s="34" t="str" cm="1">
        <f t="array" ref="H72:I72">E72:F72</f>
        <v>97</v>
      </c>
      <c r="I72" s="34" t="str">
        <v>5A</v>
      </c>
      <c r="J72" s="34" t="str" cm="1">
        <f t="array" ref="J72:K72">C72:D72</f>
        <v>DB</v>
      </c>
      <c r="K72" s="34" t="str">
        <v>06</v>
      </c>
      <c r="M72" s="34" t="str">
        <v>B9</v>
      </c>
      <c r="N72" s="34" t="str">
        <v>61</v>
      </c>
      <c r="O72" s="34" t="str">
        <v>06</v>
      </c>
      <c r="P72" s="34" t="str">
        <v>EC</v>
      </c>
      <c r="R72" s="47" t="str" cm="1">
        <f t="array" ref="R72">HexXor(subbyte(U66),R65)</f>
        <v>4D</v>
      </c>
      <c r="S72" s="47" t="str" cm="1">
        <f t="array" ref="S72">HexXor(R72,S65)</f>
        <v>06</v>
      </c>
      <c r="T72" s="47" t="str" cm="1">
        <f t="array" ref="T72">HexXor(S72,T65)</f>
        <v>0B</v>
      </c>
      <c r="U72" s="47" t="str" cm="1">
        <f t="array" ref="U72">HexXor(T72,U65)</f>
        <v>DB</v>
      </c>
      <c r="W72" s="34" t="str" cm="1">
        <f t="array" ref="W72">HexXor(R72,M72)</f>
        <v>F4</v>
      </c>
      <c r="X72" s="34" t="str" cm="1">
        <f t="array" ref="X72">HexXor(S72,N72)</f>
        <v>67</v>
      </c>
      <c r="Y72" s="34" t="str" cm="1">
        <f t="array" ref="Y72">HexXor(T72,O72)</f>
        <v>0D</v>
      </c>
      <c r="Z72" s="34" t="str" cm="1">
        <f t="array" ref="Z72">HexXor(U72,P72)</f>
        <v>37</v>
      </c>
    </row>
    <row r="73" spans="1:26" s="18" customFormat="1" ht="13.8" x14ac:dyDescent="0.3">
      <c r="A73" s="54"/>
      <c r="C73" s="34" t="str" cm="1">
        <f t="array" ref="C73">subbyte(W66)</f>
        <v>DE</v>
      </c>
      <c r="D73" s="34" t="str" cm="1">
        <f t="array" ref="D73">subbyte(X66)</f>
        <v>EB</v>
      </c>
      <c r="E73" s="34" t="str" cm="1">
        <f t="array" ref="E73">subbyte(Y66)</f>
        <v>67</v>
      </c>
      <c r="F73" s="34" t="str" cm="1">
        <f t="array" ref="F73">subbyte(Z66)</f>
        <v>3C</v>
      </c>
      <c r="H73" s="34" t="str">
        <f>F73</f>
        <v>3C</v>
      </c>
      <c r="I73" s="34" t="str" cm="1">
        <f t="array" ref="I73:K73">C73:E73</f>
        <v>DE</v>
      </c>
      <c r="J73" s="34" t="str">
        <v>EB</v>
      </c>
      <c r="K73" s="34" t="str">
        <v>67</v>
      </c>
      <c r="M73" s="34" t="str">
        <v>A9</v>
      </c>
      <c r="N73" s="34" t="str">
        <v>31</v>
      </c>
      <c r="O73" s="34" t="str">
        <v>12</v>
      </c>
      <c r="P73" s="34" t="str">
        <v>60</v>
      </c>
      <c r="R73" s="47" t="str" cm="1">
        <f t="array" ref="R73">HexXor(subbyte(U63),R66)</f>
        <v>8D</v>
      </c>
      <c r="S73" s="47" t="str" cm="1">
        <f t="array" ref="S73">HexXor(R73,S66)</f>
        <v>F0</v>
      </c>
      <c r="T73" s="47" t="str" cm="1">
        <f t="array" ref="T73">HexXor(S73,T66)</f>
        <v>65</v>
      </c>
      <c r="U73" s="47" t="str" cm="1">
        <f t="array" ref="U73">HexXor(T73,U66)</f>
        <v>7D</v>
      </c>
      <c r="W73" s="34" t="str" cm="1">
        <f t="array" ref="W73">HexXor(R73,M73)</f>
        <v>24</v>
      </c>
      <c r="X73" s="34" t="str" cm="1">
        <f t="array" ref="X73">HexXor(S73,N73)</f>
        <v>C1</v>
      </c>
      <c r="Y73" s="34" t="str" cm="1">
        <f t="array" ref="Y73">HexXor(T73,O73)</f>
        <v>77</v>
      </c>
      <c r="Z73" s="34" t="str" cm="1">
        <f t="array" ref="Z73">HexXor(U73,P73)</f>
        <v>1D</v>
      </c>
    </row>
    <row r="74" spans="1:26" s="18" customFormat="1" ht="13.8" x14ac:dyDescent="0.3">
      <c r="A74" s="54"/>
      <c r="R74" s="59" t="s">
        <v>306</v>
      </c>
      <c r="S74" s="59"/>
      <c r="T74" s="59" t="str">
        <f>DEC2HEX(128,2)</f>
        <v>80</v>
      </c>
      <c r="U74" s="59"/>
    </row>
    <row r="75" spans="1:26" s="18" customFormat="1" ht="13.8" x14ac:dyDescent="0.3">
      <c r="R75" s="46"/>
      <c r="S75" s="46"/>
      <c r="T75" s="46"/>
      <c r="U75" s="46"/>
    </row>
    <row r="76" spans="1:26" s="18" customFormat="1" ht="13.8" x14ac:dyDescent="0.3">
      <c r="A76" s="54" t="s">
        <v>326</v>
      </c>
      <c r="C76" s="55" t="s">
        <v>292</v>
      </c>
      <c r="D76" s="56"/>
      <c r="E76" s="56"/>
      <c r="F76" s="57"/>
      <c r="H76" s="55" t="s">
        <v>293</v>
      </c>
      <c r="I76" s="56"/>
      <c r="J76" s="56"/>
      <c r="K76" s="57"/>
      <c r="M76" s="55" t="s">
        <v>297</v>
      </c>
      <c r="N76" s="56"/>
      <c r="O76" s="56"/>
      <c r="P76" s="57"/>
      <c r="R76" s="58" t="s">
        <v>300</v>
      </c>
      <c r="S76" s="58"/>
      <c r="T76" s="58"/>
      <c r="U76" s="58"/>
      <c r="W76" s="55" t="s">
        <v>305</v>
      </c>
      <c r="X76" s="56"/>
      <c r="Y76" s="56"/>
      <c r="Z76" s="57"/>
    </row>
    <row r="77" spans="1:26" s="18" customFormat="1" ht="13.8" x14ac:dyDescent="0.3">
      <c r="A77" s="54"/>
      <c r="C77" s="34" t="str" cm="1">
        <f t="array" ref="C77">subbyte(W70)</f>
        <v>1B</v>
      </c>
      <c r="D77" s="34" t="str" cm="1">
        <f t="array" ref="D77">subbyte(X70)</f>
        <v>7B</v>
      </c>
      <c r="E77" s="34" t="str" cm="1">
        <f t="array" ref="E77">subbyte(Y70)</f>
        <v>FC</v>
      </c>
      <c r="F77" s="34" t="str" cm="1">
        <f t="array" ref="F77">subbyte(Z70)</f>
        <v>08</v>
      </c>
      <c r="H77" s="34" t="str" cm="1">
        <f t="array" ref="H77:K77">C77:F77</f>
        <v>1B</v>
      </c>
      <c r="I77" s="34" t="str">
        <v>7B</v>
      </c>
      <c r="J77" s="34" t="str">
        <v>FC</v>
      </c>
      <c r="K77" s="34" t="str">
        <v>08</v>
      </c>
      <c r="M77" s="34" t="str" cm="1">
        <f t="array" ref="M77:P80">_xlfn.MAKEARRAY(4,4,_xlfn.LAMBDA(_xlpm.x,_xlpm.y,
DEC2HEX(_xlfn.TAKE(_xlfn.SCAN(0,
_xlfn.CHOOSECOLS(
_xlfn.MAKEARRAY(4,4,_xlfn.LAMBDA(_xlpm.z,_xlpm.s,BIN2DEC(_xlfn.CONCAT(GFMultDiv(GFPoly(INDEX([0]!MDS,2*_xlpm.s-1,2*_xlpm.z-1)),GFPoly(HEX2DEC(INDEX(H77:K80,_xlpm.z,_xlpm.y))),GFPoly(283),2))))),_xlpm.x),_xlfn.LAMBDA(_xlpm.a,_xlpm.b,_xlfn.BITXOR(_xlpm.a,_xlpm.b))),-1),2)
))</f>
        <v>67</v>
      </c>
      <c r="N77" s="34" t="str">
        <v>BF</v>
      </c>
      <c r="O77" s="34" t="str">
        <v>E7</v>
      </c>
      <c r="P77" s="34" t="str">
        <v>FD</v>
      </c>
      <c r="R77" s="47" t="str" cm="1">
        <f t="array" ref="R77">HexXor(HexXor(subbyte(U71),R70),T81)</f>
        <v>5F</v>
      </c>
      <c r="S77" s="47" t="str" cm="1">
        <f t="array" ref="S77">HexXor(R77,S70)</f>
        <v>07</v>
      </c>
      <c r="T77" s="47" t="str" cm="1">
        <f t="array" ref="T77">HexXor(S77,T70)</f>
        <v>27</v>
      </c>
      <c r="U77" s="47" t="str" cm="1">
        <f t="array" ref="U77">HexXor(T77,U70)</f>
        <v>DF</v>
      </c>
      <c r="W77" s="34" t="str" cm="1">
        <f t="array" ref="W77">HexXor(R77,M77)</f>
        <v>38</v>
      </c>
      <c r="X77" s="34" t="str" cm="1">
        <f t="array" ref="X77">HexXor(S77,N77)</f>
        <v>B8</v>
      </c>
      <c r="Y77" s="34" t="str" cm="1">
        <f t="array" ref="Y77">HexXor(T77,O77)</f>
        <v>C0</v>
      </c>
      <c r="Z77" s="34" t="str" cm="1">
        <f t="array" ref="Z77">HexXor(U77,P77)</f>
        <v>22</v>
      </c>
    </row>
    <row r="78" spans="1:26" s="18" customFormat="1" ht="13.8" x14ac:dyDescent="0.3">
      <c r="A78" s="54"/>
      <c r="C78" s="34" t="str" cm="1">
        <f t="array" ref="C78">subbyte(W71)</f>
        <v>82</v>
      </c>
      <c r="D78" s="34" t="str" cm="1">
        <f t="array" ref="D78">subbyte(X71)</f>
        <v>1E</v>
      </c>
      <c r="E78" s="34" t="str" cm="1">
        <f t="array" ref="E78">subbyte(Y71)</f>
        <v>AA</v>
      </c>
      <c r="F78" s="34" t="str" cm="1">
        <f t="array" ref="F78">subbyte(Z71)</f>
        <v>41</v>
      </c>
      <c r="H78" s="34" t="str" cm="1">
        <f t="array" ref="H78:J78">D78:F78</f>
        <v>1E</v>
      </c>
      <c r="I78" s="34" t="str">
        <v>AA</v>
      </c>
      <c r="J78" s="34" t="str">
        <v>41</v>
      </c>
      <c r="K78" s="34" t="str">
        <f>C78</f>
        <v>82</v>
      </c>
      <c r="M78" s="34" t="str">
        <v>E1</v>
      </c>
      <c r="N78" s="34" t="str">
        <v>B7</v>
      </c>
      <c r="O78" s="34" t="str">
        <v>DC</v>
      </c>
      <c r="P78" s="34" t="str">
        <v>76</v>
      </c>
      <c r="R78" s="47" t="str" cm="1">
        <f t="array" ref="R78">HexXor(subbyte(U72),R71)</f>
        <v>74</v>
      </c>
      <c r="S78" s="47" t="str" cm="1">
        <f t="array" ref="S78">HexXor(R78,S71)</f>
        <v>BE</v>
      </c>
      <c r="T78" s="47" t="str" cm="1">
        <f t="array" ref="T78">HexXor(S78,T71)</f>
        <v>00</v>
      </c>
      <c r="U78" s="47" t="str" cm="1">
        <f t="array" ref="U78">HexXor(T78,U71)</f>
        <v>1B</v>
      </c>
      <c r="W78" s="34" t="str" cm="1">
        <f t="array" ref="W78">HexXor(R78,M78)</f>
        <v>95</v>
      </c>
      <c r="X78" s="34" t="str" cm="1">
        <f t="array" ref="X78">HexXor(S78,N78)</f>
        <v>09</v>
      </c>
      <c r="Y78" s="34" t="str" cm="1">
        <f t="array" ref="Y78">HexXor(T78,O78)</f>
        <v>DC</v>
      </c>
      <c r="Z78" s="34" t="str" cm="1">
        <f t="array" ref="Z78">HexXor(U78,P78)</f>
        <v>6D</v>
      </c>
    </row>
    <row r="79" spans="1:26" s="18" customFormat="1" ht="13.8" x14ac:dyDescent="0.3">
      <c r="A79" s="54"/>
      <c r="C79" s="34" t="str" cm="1">
        <f t="array" ref="C79">subbyte(W72)</f>
        <v>BF</v>
      </c>
      <c r="D79" s="34" t="str" cm="1">
        <f t="array" ref="D79">subbyte(X72)</f>
        <v>85</v>
      </c>
      <c r="E79" s="34" t="str" cm="1">
        <f t="array" ref="E79">subbyte(Y72)</f>
        <v>D7</v>
      </c>
      <c r="F79" s="34" t="str" cm="1">
        <f t="array" ref="F79">subbyte(Z72)</f>
        <v>9A</v>
      </c>
      <c r="H79" s="34" t="str" cm="1">
        <f t="array" ref="H79:I79">E79:F79</f>
        <v>D7</v>
      </c>
      <c r="I79" s="34" t="str">
        <v>9A</v>
      </c>
      <c r="J79" s="34" t="str" cm="1">
        <f t="array" ref="J79:K79">C79:D79</f>
        <v>BF</v>
      </c>
      <c r="K79" s="34" t="str">
        <v>85</v>
      </c>
      <c r="M79" s="34" t="str">
        <v>47</v>
      </c>
      <c r="N79" s="34" t="str">
        <v>A4</v>
      </c>
      <c r="O79" s="34" t="str">
        <v>50</v>
      </c>
      <c r="P79" s="34" t="str">
        <v>9F</v>
      </c>
      <c r="R79" s="47" t="str" cm="1">
        <f t="array" ref="R79">HexXor(subbyte(U73),R72)</f>
        <v>B2</v>
      </c>
      <c r="S79" s="47" t="str" cm="1">
        <f t="array" ref="S79">HexXor(R79,S72)</f>
        <v>B4</v>
      </c>
      <c r="T79" s="47" t="str" cm="1">
        <f t="array" ref="T79">HexXor(S79,T72)</f>
        <v>BF</v>
      </c>
      <c r="U79" s="47" t="str" cm="1">
        <f t="array" ref="U79">HexXor(T79,U72)</f>
        <v>64</v>
      </c>
      <c r="W79" s="34" t="str" cm="1">
        <f t="array" ref="W79">HexXor(R79,M79)</f>
        <v>F5</v>
      </c>
      <c r="X79" s="34" t="str" cm="1">
        <f t="array" ref="X79">HexXor(S79,N79)</f>
        <v>10</v>
      </c>
      <c r="Y79" s="34" t="str" cm="1">
        <f t="array" ref="Y79">HexXor(T79,O79)</f>
        <v>EF</v>
      </c>
      <c r="Z79" s="34" t="str" cm="1">
        <f t="array" ref="Z79">HexXor(U79,P79)</f>
        <v>FB</v>
      </c>
    </row>
    <row r="80" spans="1:26" s="18" customFormat="1" ht="13.8" x14ac:dyDescent="0.3">
      <c r="A80" s="54"/>
      <c r="C80" s="34" t="str" cm="1">
        <f t="array" ref="C80">subbyte(W73)</f>
        <v>36</v>
      </c>
      <c r="D80" s="34" t="str" cm="1">
        <f t="array" ref="D80">subbyte(X73)</f>
        <v>78</v>
      </c>
      <c r="E80" s="34" t="str" cm="1">
        <f t="array" ref="E80">subbyte(Y73)</f>
        <v>F5</v>
      </c>
      <c r="F80" s="34" t="str" cm="1">
        <f t="array" ref="F80">subbyte(Z73)</f>
        <v>A4</v>
      </c>
      <c r="H80" s="34" t="str">
        <f>F80</f>
        <v>A4</v>
      </c>
      <c r="I80" s="34" t="str" cm="1">
        <f t="array" ref="I80:K80">C80:E80</f>
        <v>36</v>
      </c>
      <c r="J80" s="34" t="str">
        <v>78</v>
      </c>
      <c r="K80" s="34" t="str">
        <v>F5</v>
      </c>
      <c r="M80" s="34" t="str">
        <v>B7</v>
      </c>
      <c r="N80" s="34" t="str">
        <v>D1</v>
      </c>
      <c r="O80" s="34" t="str">
        <v>11</v>
      </c>
      <c r="P80" s="34" t="str">
        <v>EE</v>
      </c>
      <c r="R80" s="47" t="str" cm="1">
        <f t="array" ref="R80">HexXor(subbyte(U70),R73)</f>
        <v>CC</v>
      </c>
      <c r="S80" s="47" t="str" cm="1">
        <f t="array" ref="S80">HexXor(R80,S73)</f>
        <v>3C</v>
      </c>
      <c r="T80" s="47" t="str" cm="1">
        <f t="array" ref="T80">HexXor(S80,T73)</f>
        <v>59</v>
      </c>
      <c r="U80" s="47" t="str" cm="1">
        <f t="array" ref="U80">HexXor(T80,U73)</f>
        <v>24</v>
      </c>
      <c r="W80" s="34" t="str" cm="1">
        <f t="array" ref="W80">HexXor(R80,M80)</f>
        <v>7B</v>
      </c>
      <c r="X80" s="34" t="str" cm="1">
        <f t="array" ref="X80">HexXor(S80,N80)</f>
        <v>ED</v>
      </c>
      <c r="Y80" s="34" t="str" cm="1">
        <f t="array" ref="Y80">HexXor(T80,O80)</f>
        <v>48</v>
      </c>
      <c r="Z80" s="34" t="str" cm="1">
        <f t="array" ref="Z80">HexXor(U80,P80)</f>
        <v>CA</v>
      </c>
    </row>
    <row r="81" spans="1:26" s="18" customFormat="1" ht="13.8" x14ac:dyDescent="0.3">
      <c r="A81" s="54"/>
      <c r="R81" s="59" t="s">
        <v>306</v>
      </c>
      <c r="S81" s="59"/>
      <c r="T81" s="59" t="str">
        <f>DEC2HEX(27,2)</f>
        <v>1B</v>
      </c>
      <c r="U81" s="59"/>
    </row>
    <row r="82" spans="1:26" s="18" customFormat="1" ht="13.8" x14ac:dyDescent="0.3">
      <c r="R82" s="46"/>
      <c r="S82" s="46"/>
      <c r="T82" s="46"/>
      <c r="U82" s="46"/>
    </row>
    <row r="83" spans="1:26" s="18" customFormat="1" ht="13.8" x14ac:dyDescent="0.3">
      <c r="A83" s="54" t="s">
        <v>327</v>
      </c>
      <c r="C83" s="55" t="s">
        <v>292</v>
      </c>
      <c r="D83" s="56"/>
      <c r="E83" s="56"/>
      <c r="F83" s="57"/>
      <c r="H83" s="55" t="s">
        <v>293</v>
      </c>
      <c r="I83" s="56"/>
      <c r="J83" s="56"/>
      <c r="K83" s="57"/>
      <c r="R83" s="58" t="s">
        <v>300</v>
      </c>
      <c r="S83" s="58"/>
      <c r="T83" s="58"/>
      <c r="U83" s="58"/>
      <c r="W83" s="67" t="s">
        <v>305</v>
      </c>
      <c r="X83" s="68"/>
      <c r="Y83" s="68"/>
      <c r="Z83" s="69"/>
    </row>
    <row r="84" spans="1:26" s="18" customFormat="1" ht="13.8" x14ac:dyDescent="0.3">
      <c r="A84" s="54"/>
      <c r="C84" s="34" t="str" cm="1">
        <f t="array" ref="C84">subbyte(W77)</f>
        <v>07</v>
      </c>
      <c r="D84" s="34" t="str" cm="1">
        <f t="array" ref="D84">subbyte(X77)</f>
        <v>6C</v>
      </c>
      <c r="E84" s="34" t="str" cm="1">
        <f t="array" ref="E84">subbyte(Y77)</f>
        <v>BA</v>
      </c>
      <c r="F84" s="34" t="str" cm="1">
        <f t="array" ref="F84">subbyte(Z77)</f>
        <v>93</v>
      </c>
      <c r="H84" s="34" t="str" cm="1">
        <f t="array" ref="H84:K84">C84:F84</f>
        <v>07</v>
      </c>
      <c r="I84" s="34" t="str">
        <v>6C</v>
      </c>
      <c r="J84" s="34" t="str">
        <v>BA</v>
      </c>
      <c r="K84" s="34" t="str">
        <v>93</v>
      </c>
      <c r="R84" s="47" t="str" cm="1">
        <f t="array" ref="R84">HexXor(HexXor(subbyte(U78),R77),T88)</f>
        <v>C6</v>
      </c>
      <c r="S84" s="47" t="str" cm="1">
        <f t="array" ref="S84">HexXor(R84,S77)</f>
        <v>C1</v>
      </c>
      <c r="T84" s="47" t="str" cm="1">
        <f t="array" ref="T84">HexXor(S84,T77)</f>
        <v>E6</v>
      </c>
      <c r="U84" s="47" t="str" cm="1">
        <f t="array" ref="U84">HexXor(T84,U77)</f>
        <v>39</v>
      </c>
      <c r="W84" s="34" t="str" cm="1">
        <f t="array" ref="W84">HexXor(R84,H84)</f>
        <v>C1</v>
      </c>
      <c r="X84" s="34" t="str" cm="1">
        <f t="array" ref="X84">HexXor(S84,I84)</f>
        <v>AD</v>
      </c>
      <c r="Y84" s="34" t="str" cm="1">
        <f t="array" ref="Y84">HexXor(T84,J84)</f>
        <v>5C</v>
      </c>
      <c r="Z84" s="34" t="str" cm="1">
        <f t="array" ref="Z84">HexXor(U84,K84)</f>
        <v>AA</v>
      </c>
    </row>
    <row r="85" spans="1:26" s="18" customFormat="1" ht="13.8" x14ac:dyDescent="0.3">
      <c r="A85" s="54"/>
      <c r="C85" s="34" t="str" cm="1">
        <f t="array" ref="C85">subbyte(W78)</f>
        <v>2A</v>
      </c>
      <c r="D85" s="34" t="str" cm="1">
        <f t="array" ref="D85">subbyte(X78)</f>
        <v>01</v>
      </c>
      <c r="E85" s="34" t="str" cm="1">
        <f t="array" ref="E85">subbyte(Y78)</f>
        <v>86</v>
      </c>
      <c r="F85" s="34" t="str" cm="1">
        <f t="array" ref="F85">subbyte(Z78)</f>
        <v>3C</v>
      </c>
      <c r="H85" s="34" t="str" cm="1">
        <f t="array" ref="H85:J85">D85:F85</f>
        <v>01</v>
      </c>
      <c r="I85" s="34" t="str">
        <v>86</v>
      </c>
      <c r="J85" s="34" t="str">
        <v>3C</v>
      </c>
      <c r="K85" s="34" t="str">
        <f>C85</f>
        <v>2A</v>
      </c>
      <c r="R85" s="47" t="str" cm="1">
        <f t="array" ref="R85">HexXor(subbyte(U79),R78)</f>
        <v>37</v>
      </c>
      <c r="S85" s="47" t="str" cm="1">
        <f t="array" ref="S85">HexXor(R85,S78)</f>
        <v>89</v>
      </c>
      <c r="T85" s="47" t="str" cm="1">
        <f t="array" ref="T85">HexXor(S85,T78)</f>
        <v>89</v>
      </c>
      <c r="U85" s="47" t="str" cm="1">
        <f t="array" ref="U85">HexXor(T85,U78)</f>
        <v>92</v>
      </c>
      <c r="W85" s="34" t="str" cm="1">
        <f t="array" ref="W85">HexXor(R85,H85)</f>
        <v>36</v>
      </c>
      <c r="X85" s="34" t="str" cm="1">
        <f t="array" ref="X85">HexXor(S85,I85)</f>
        <v>0F</v>
      </c>
      <c r="Y85" s="34" t="str" cm="1">
        <f t="array" ref="Y85">HexXor(T85,J85)</f>
        <v>B5</v>
      </c>
      <c r="Z85" s="34" t="str" cm="1">
        <f t="array" ref="Z85">HexXor(U85,K85)</f>
        <v>B8</v>
      </c>
    </row>
    <row r="86" spans="1:26" s="18" customFormat="1" ht="13.8" x14ac:dyDescent="0.3">
      <c r="A86" s="54"/>
      <c r="C86" s="34" t="str" cm="1">
        <f t="array" ref="C86">subbyte(W79)</f>
        <v>E6</v>
      </c>
      <c r="D86" s="34" t="str" cm="1">
        <f t="array" ref="D86">subbyte(X79)</f>
        <v>CA</v>
      </c>
      <c r="E86" s="34" t="str" cm="1">
        <f t="array" ref="E86">subbyte(Y79)</f>
        <v>DF</v>
      </c>
      <c r="F86" s="34" t="str" cm="1">
        <f t="array" ref="F86">subbyte(Z79)</f>
        <v>0F</v>
      </c>
      <c r="H86" s="34" t="str" cm="1">
        <f t="array" ref="H86:I86">E86:F86</f>
        <v>DF</v>
      </c>
      <c r="I86" s="34" t="str">
        <v>0F</v>
      </c>
      <c r="J86" s="34" t="str" cm="1">
        <f t="array" ref="J86:K86">C86:D86</f>
        <v>E6</v>
      </c>
      <c r="K86" s="34" t="str">
        <v>CA</v>
      </c>
      <c r="R86" s="47" t="str" cm="1">
        <f t="array" ref="R86">HexXor(subbyte(U80),R79)</f>
        <v>84</v>
      </c>
      <c r="S86" s="47" t="str" cm="1">
        <f t="array" ref="S86">HexXor(R86,S79)</f>
        <v>30</v>
      </c>
      <c r="T86" s="47" t="str" cm="1">
        <f t="array" ref="T86">HexXor(S86,T79)</f>
        <v>8F</v>
      </c>
      <c r="U86" s="47" t="str" cm="1">
        <f t="array" ref="U86">HexXor(T86,U79)</f>
        <v>EB</v>
      </c>
      <c r="W86" s="34" t="str" cm="1">
        <f t="array" ref="W86">HexXor(R86,H86)</f>
        <v>5B</v>
      </c>
      <c r="X86" s="34" t="str" cm="1">
        <f t="array" ref="X86">HexXor(S86,I86)</f>
        <v>3F</v>
      </c>
      <c r="Y86" s="34" t="str" cm="1">
        <f t="array" ref="Y86">HexXor(T86,J86)</f>
        <v>69</v>
      </c>
      <c r="Z86" s="34" t="str" cm="1">
        <f t="array" ref="Z86">HexXor(U86,K86)</f>
        <v>21</v>
      </c>
    </row>
    <row r="87" spans="1:26" s="18" customFormat="1" ht="13.8" x14ac:dyDescent="0.3">
      <c r="A87" s="54"/>
      <c r="C87" s="34" t="str" cm="1">
        <f t="array" ref="C87">subbyte(W80)</f>
        <v>21</v>
      </c>
      <c r="D87" s="34" t="str" cm="1">
        <f t="array" ref="D87">subbyte(X80)</f>
        <v>55</v>
      </c>
      <c r="E87" s="34" t="str" cm="1">
        <f t="array" ref="E87">subbyte(Y80)</f>
        <v>52</v>
      </c>
      <c r="F87" s="34" t="str" cm="1">
        <f t="array" ref="F87">subbyte(Z80)</f>
        <v>74</v>
      </c>
      <c r="H87" s="34" t="str">
        <f>F87</f>
        <v>74</v>
      </c>
      <c r="I87" s="34" t="str" cm="1">
        <f t="array" ref="I87:K87">C87:E87</f>
        <v>21</v>
      </c>
      <c r="J87" s="34" t="str">
        <v>55</v>
      </c>
      <c r="K87" s="34" t="str">
        <v>52</v>
      </c>
      <c r="R87" s="47" t="str" cm="1">
        <f t="array" ref="R87">HexXor(subbyte(U77),R80)</f>
        <v>52</v>
      </c>
      <c r="S87" s="47" t="str" cm="1">
        <f t="array" ref="S87">HexXor(R87,S80)</f>
        <v>6E</v>
      </c>
      <c r="T87" s="47" t="str" cm="1">
        <f t="array" ref="T87">HexXor(S87,T80)</f>
        <v>37</v>
      </c>
      <c r="U87" s="47" t="str" cm="1">
        <f t="array" ref="U87">HexXor(T87,U80)</f>
        <v>13</v>
      </c>
      <c r="W87" s="34" t="str" cm="1">
        <f t="array" ref="W87">HexXor(R87,H87)</f>
        <v>26</v>
      </c>
      <c r="X87" s="34" t="str" cm="1">
        <f t="array" ref="X87">HexXor(S87,I87)</f>
        <v>4F</v>
      </c>
      <c r="Y87" s="34" t="str" cm="1">
        <f t="array" ref="Y87">HexXor(T87,J87)</f>
        <v>62</v>
      </c>
      <c r="Z87" s="34" t="str" cm="1">
        <f t="array" ref="Z87">HexXor(U87,K87)</f>
        <v>41</v>
      </c>
    </row>
    <row r="88" spans="1:26" s="18" customFormat="1" ht="13.8" x14ac:dyDescent="0.3">
      <c r="A88" s="54"/>
      <c r="R88" s="59" t="s">
        <v>306</v>
      </c>
      <c r="S88" s="59"/>
      <c r="T88" s="59" t="str">
        <f>DEC2HEX(54,2)</f>
        <v>36</v>
      </c>
      <c r="U88" s="59"/>
    </row>
    <row r="89" spans="1:26" s="18" customFormat="1" ht="13.8" x14ac:dyDescent="0.3"/>
    <row r="90" spans="1:26" s="18" customFormat="1" ht="13.8" x14ac:dyDescent="0.3"/>
  </sheetData>
  <mergeCells count="92">
    <mergeCell ref="A1:Z2"/>
    <mergeCell ref="H15:M16"/>
    <mergeCell ref="C15:G16"/>
    <mergeCell ref="H9:K9"/>
    <mergeCell ref="A83:A88"/>
    <mergeCell ref="C83:F83"/>
    <mergeCell ref="H83:K83"/>
    <mergeCell ref="R83:U83"/>
    <mergeCell ref="W83:Z83"/>
    <mergeCell ref="R88:S88"/>
    <mergeCell ref="T88:U88"/>
    <mergeCell ref="A76:A81"/>
    <mergeCell ref="C76:F76"/>
    <mergeCell ref="H76:K76"/>
    <mergeCell ref="M76:P76"/>
    <mergeCell ref="R76:U76"/>
    <mergeCell ref="W76:Z76"/>
    <mergeCell ref="R81:S81"/>
    <mergeCell ref="T81:U81"/>
    <mergeCell ref="A69:A74"/>
    <mergeCell ref="C69:F69"/>
    <mergeCell ref="H69:K69"/>
    <mergeCell ref="M69:P69"/>
    <mergeCell ref="R69:U69"/>
    <mergeCell ref="W69:Z69"/>
    <mergeCell ref="R74:S74"/>
    <mergeCell ref="T74:U74"/>
    <mergeCell ref="W62:Z62"/>
    <mergeCell ref="R67:S67"/>
    <mergeCell ref="T67:U67"/>
    <mergeCell ref="A55:A60"/>
    <mergeCell ref="C55:F55"/>
    <mergeCell ref="H55:K55"/>
    <mergeCell ref="M55:P55"/>
    <mergeCell ref="R55:U55"/>
    <mergeCell ref="W55:Z55"/>
    <mergeCell ref="R60:S60"/>
    <mergeCell ref="T60:U60"/>
    <mergeCell ref="A62:A67"/>
    <mergeCell ref="C62:F62"/>
    <mergeCell ref="H62:K62"/>
    <mergeCell ref="M62:P62"/>
    <mergeCell ref="R62:U62"/>
    <mergeCell ref="W48:Z48"/>
    <mergeCell ref="R53:S53"/>
    <mergeCell ref="T53:U53"/>
    <mergeCell ref="A41:A46"/>
    <mergeCell ref="C41:F41"/>
    <mergeCell ref="H41:K41"/>
    <mergeCell ref="M41:P41"/>
    <mergeCell ref="R41:U41"/>
    <mergeCell ref="W41:Z41"/>
    <mergeCell ref="R46:S46"/>
    <mergeCell ref="T46:U46"/>
    <mergeCell ref="A48:A53"/>
    <mergeCell ref="C48:F48"/>
    <mergeCell ref="H48:K48"/>
    <mergeCell ref="M48:P48"/>
    <mergeCell ref="R48:U48"/>
    <mergeCell ref="A34:A39"/>
    <mergeCell ref="C34:F34"/>
    <mergeCell ref="H34:K34"/>
    <mergeCell ref="M34:P34"/>
    <mergeCell ref="R34:U34"/>
    <mergeCell ref="W34:Z34"/>
    <mergeCell ref="R39:S39"/>
    <mergeCell ref="T39:U39"/>
    <mergeCell ref="H27:K27"/>
    <mergeCell ref="M27:P27"/>
    <mergeCell ref="R27:U27"/>
    <mergeCell ref="W27:Z27"/>
    <mergeCell ref="R32:S32"/>
    <mergeCell ref="T32:U32"/>
    <mergeCell ref="A27:A32"/>
    <mergeCell ref="C27:F27"/>
    <mergeCell ref="W20:Z20"/>
    <mergeCell ref="R13:U13"/>
    <mergeCell ref="W13:Z13"/>
    <mergeCell ref="R25:S25"/>
    <mergeCell ref="T25:U25"/>
    <mergeCell ref="A20:A25"/>
    <mergeCell ref="C20:F20"/>
    <mergeCell ref="H20:K20"/>
    <mergeCell ref="M20:P20"/>
    <mergeCell ref="R20:U20"/>
    <mergeCell ref="A13:A18"/>
    <mergeCell ref="C5:G5"/>
    <mergeCell ref="C7:G7"/>
    <mergeCell ref="R5:U5"/>
    <mergeCell ref="W5:Z5"/>
    <mergeCell ref="H7:N7"/>
    <mergeCell ref="H5:N5"/>
  </mergeCells>
  <pageMargins left="0.7" right="0.7" top="0.78740157499999996" bottom="0.78740157499999996" header="0.3" footer="0.3"/>
  <ignoredErrors>
    <ignoredError sqref="H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14CF-648D-4EF1-B6A8-E6A4388A0178}">
  <dimension ref="A1:AH26"/>
  <sheetViews>
    <sheetView showGridLines="0" zoomScale="106" workbookViewId="0">
      <selection sqref="A1:AH2"/>
    </sheetView>
  </sheetViews>
  <sheetFormatPr baseColWidth="10" defaultColWidth="3.33203125" defaultRowHeight="14.4" x14ac:dyDescent="0.3"/>
  <cols>
    <col min="4" max="4" width="3.33203125" customWidth="1"/>
    <col min="18" max="19" width="3.33203125" customWidth="1"/>
  </cols>
  <sheetData>
    <row r="1" spans="1:34" ht="14.4" customHeight="1" x14ac:dyDescent="0.3">
      <c r="A1" s="61" t="s">
        <v>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4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</row>
    <row r="3" spans="1:34" x14ac:dyDescent="0.3">
      <c r="A3" s="4"/>
      <c r="B3" s="4"/>
    </row>
    <row r="4" spans="1:34" ht="18" x14ac:dyDescent="0.35">
      <c r="A4" s="4"/>
      <c r="B4" s="4"/>
      <c r="J4" s="74" t="s">
        <v>0</v>
      </c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34" ht="15" thickBot="1" x14ac:dyDescent="0.35">
      <c r="A5" s="4"/>
      <c r="B5" s="4"/>
      <c r="J5" s="12"/>
      <c r="K5" s="13" t="s">
        <v>18</v>
      </c>
      <c r="L5" s="13" t="s">
        <v>19</v>
      </c>
      <c r="M5" s="13" t="s">
        <v>20</v>
      </c>
      <c r="N5" s="13" t="s">
        <v>21</v>
      </c>
      <c r="O5" s="13" t="s">
        <v>22</v>
      </c>
      <c r="P5" s="13" t="s">
        <v>23</v>
      </c>
      <c r="Q5" s="13" t="s">
        <v>24</v>
      </c>
      <c r="R5" s="13" t="s">
        <v>25</v>
      </c>
      <c r="S5" s="13" t="s">
        <v>26</v>
      </c>
      <c r="T5" s="13" t="s">
        <v>27</v>
      </c>
      <c r="U5" s="13" t="s">
        <v>28</v>
      </c>
      <c r="V5" s="13" t="s">
        <v>29</v>
      </c>
      <c r="W5" s="13" t="s">
        <v>30</v>
      </c>
      <c r="X5" s="13" t="s">
        <v>31</v>
      </c>
      <c r="Y5" s="13" t="s">
        <v>32</v>
      </c>
      <c r="Z5" s="13" t="s">
        <v>33</v>
      </c>
    </row>
    <row r="6" spans="1:34" x14ac:dyDescent="0.3">
      <c r="A6" s="4"/>
      <c r="B6" s="75" t="s">
        <v>328</v>
      </c>
      <c r="C6" s="76"/>
      <c r="D6" s="76"/>
      <c r="E6" s="76"/>
      <c r="F6" s="76"/>
      <c r="G6" s="79">
        <v>1</v>
      </c>
      <c r="H6" s="80"/>
      <c r="J6" s="11" t="s">
        <v>17</v>
      </c>
      <c r="K6" s="1" t="s">
        <v>34</v>
      </c>
      <c r="L6" s="1" t="s">
        <v>35</v>
      </c>
      <c r="M6" s="1" t="s">
        <v>36</v>
      </c>
      <c r="N6" s="1" t="s">
        <v>37</v>
      </c>
      <c r="O6" s="1" t="s">
        <v>38</v>
      </c>
      <c r="P6" s="1" t="s">
        <v>39</v>
      </c>
      <c r="Q6" s="1" t="s">
        <v>40</v>
      </c>
      <c r="R6" s="1" t="s">
        <v>41</v>
      </c>
      <c r="S6" s="1" t="s">
        <v>42</v>
      </c>
      <c r="T6" s="1" t="s">
        <v>280</v>
      </c>
      <c r="U6" s="1" t="s">
        <v>43</v>
      </c>
      <c r="V6" s="1" t="s">
        <v>44</v>
      </c>
      <c r="W6" s="1" t="s">
        <v>45</v>
      </c>
      <c r="X6" s="1" t="s">
        <v>46</v>
      </c>
      <c r="Y6" s="1" t="s">
        <v>47</v>
      </c>
      <c r="Z6" s="1" t="s">
        <v>48</v>
      </c>
      <c r="AC6" s="71" t="s">
        <v>292</v>
      </c>
      <c r="AD6" s="72"/>
      <c r="AE6" s="72"/>
      <c r="AF6" s="73"/>
    </row>
    <row r="7" spans="1:34" ht="15" thickBot="1" x14ac:dyDescent="0.35">
      <c r="A7" s="4"/>
      <c r="B7" s="77"/>
      <c r="C7" s="78"/>
      <c r="D7" s="78"/>
      <c r="E7" s="78"/>
      <c r="F7" s="78"/>
      <c r="G7" s="81"/>
      <c r="H7" s="82"/>
      <c r="J7" s="11" t="s">
        <v>16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C7" s="3" t="str" cm="1">
        <f t="array" aca="1" ref="AC7:AF10" ca="1">_xlfn.MAP(_xlfn.ANCHORARRAY(SubBytes!D23),subbyte)</f>
        <v>4D</v>
      </c>
      <c r="AD7" s="3" t="str">
        <f ca="1"/>
        <v>6A</v>
      </c>
      <c r="AE7" s="3" t="str">
        <f ca="1"/>
        <v>53</v>
      </c>
      <c r="AF7" s="3" t="str">
        <f ca="1"/>
        <v>04</v>
      </c>
    </row>
    <row r="8" spans="1:34" ht="14.4" customHeight="1" x14ac:dyDescent="0.3">
      <c r="A8" s="4"/>
      <c r="B8" s="83" t="s">
        <v>329</v>
      </c>
      <c r="C8" s="83"/>
      <c r="D8" s="83"/>
      <c r="E8" s="83"/>
      <c r="F8" s="83"/>
      <c r="G8" s="83"/>
      <c r="H8" s="83"/>
      <c r="J8" s="11" t="s">
        <v>15</v>
      </c>
      <c r="K8" s="1" t="s">
        <v>65</v>
      </c>
      <c r="L8" s="1" t="s">
        <v>66</v>
      </c>
      <c r="M8" s="1" t="s">
        <v>67</v>
      </c>
      <c r="N8" s="1" t="s">
        <v>68</v>
      </c>
      <c r="O8" s="1" t="s">
        <v>69</v>
      </c>
      <c r="P8" s="1" t="s">
        <v>70</v>
      </c>
      <c r="Q8" s="1" t="s">
        <v>71</v>
      </c>
      <c r="R8" s="1" t="s">
        <v>72</v>
      </c>
      <c r="S8" s="1" t="s">
        <v>73</v>
      </c>
      <c r="T8" s="1" t="s">
        <v>74</v>
      </c>
      <c r="U8" s="1" t="s">
        <v>75</v>
      </c>
      <c r="V8" s="1" t="s">
        <v>76</v>
      </c>
      <c r="W8" s="1" t="s">
        <v>77</v>
      </c>
      <c r="X8" s="1" t="s">
        <v>78</v>
      </c>
      <c r="Y8" s="1" t="s">
        <v>79</v>
      </c>
      <c r="Z8" s="1" t="s">
        <v>80</v>
      </c>
      <c r="AC8" s="3" t="str">
        <f ca="1"/>
        <v>5B</v>
      </c>
      <c r="AD8" s="3" t="str">
        <f ca="1"/>
        <v>ED</v>
      </c>
      <c r="AE8" s="3" t="str">
        <f ca="1"/>
        <v>FC</v>
      </c>
      <c r="AF8" s="3" t="str">
        <f ca="1"/>
        <v>C3</v>
      </c>
    </row>
    <row r="9" spans="1:34" x14ac:dyDescent="0.3">
      <c r="A9" s="4"/>
      <c r="B9" s="84"/>
      <c r="C9" s="84"/>
      <c r="D9" s="84"/>
      <c r="E9" s="84"/>
      <c r="F9" s="84"/>
      <c r="G9" s="84"/>
      <c r="H9" s="84"/>
      <c r="J9" s="11" t="s">
        <v>14</v>
      </c>
      <c r="K9" s="1" t="s">
        <v>281</v>
      </c>
      <c r="L9" s="1" t="s">
        <v>81</v>
      </c>
      <c r="M9" s="1" t="s">
        <v>82</v>
      </c>
      <c r="N9" s="1" t="s">
        <v>83</v>
      </c>
      <c r="O9" s="1" t="s">
        <v>84</v>
      </c>
      <c r="P9" s="1" t="s">
        <v>85</v>
      </c>
      <c r="Q9" s="1" t="s">
        <v>282</v>
      </c>
      <c r="R9" s="1" t="s">
        <v>86</v>
      </c>
      <c r="S9" s="1" t="s">
        <v>283</v>
      </c>
      <c r="T9" s="1" t="s">
        <v>87</v>
      </c>
      <c r="U9" s="1" t="s">
        <v>88</v>
      </c>
      <c r="V9" s="1" t="s">
        <v>89</v>
      </c>
      <c r="W9" s="1" t="s">
        <v>90</v>
      </c>
      <c r="X9" s="1" t="s">
        <v>91</v>
      </c>
      <c r="Y9" s="1" t="s">
        <v>92</v>
      </c>
      <c r="Z9" s="1" t="s">
        <v>93</v>
      </c>
      <c r="AC9" s="3" t="str">
        <f ca="1"/>
        <v>09</v>
      </c>
      <c r="AD9" s="3" t="str">
        <f ca="1"/>
        <v>1B</v>
      </c>
      <c r="AE9" s="3" t="str">
        <f ca="1"/>
        <v>B1</v>
      </c>
      <c r="AF9" s="3" t="str">
        <f ca="1"/>
        <v>23</v>
      </c>
    </row>
    <row r="10" spans="1:34" x14ac:dyDescent="0.3">
      <c r="A10" s="4"/>
      <c r="B10" s="4"/>
      <c r="J10" s="11" t="s">
        <v>13</v>
      </c>
      <c r="K10" s="1" t="s">
        <v>284</v>
      </c>
      <c r="L10" s="1" t="s">
        <v>94</v>
      </c>
      <c r="M10" s="1" t="s">
        <v>95</v>
      </c>
      <c r="N10" s="1" t="s">
        <v>96</v>
      </c>
      <c r="O10" s="1" t="s">
        <v>97</v>
      </c>
      <c r="P10" s="1" t="s">
        <v>98</v>
      </c>
      <c r="Q10" s="1" t="s">
        <v>99</v>
      </c>
      <c r="R10" s="1" t="s">
        <v>100</v>
      </c>
      <c r="S10" s="1" t="s">
        <v>101</v>
      </c>
      <c r="T10" s="1" t="s">
        <v>102</v>
      </c>
      <c r="U10" s="1" t="s">
        <v>103</v>
      </c>
      <c r="V10" s="1" t="s">
        <v>104</v>
      </c>
      <c r="W10" s="1" t="s">
        <v>105</v>
      </c>
      <c r="X10" s="1" t="s">
        <v>106</v>
      </c>
      <c r="Y10" s="1" t="s">
        <v>107</v>
      </c>
      <c r="Z10" s="1" t="s">
        <v>108</v>
      </c>
      <c r="AC10" s="3" t="str">
        <f ca="1"/>
        <v>09</v>
      </c>
      <c r="AD10" s="3" t="str">
        <f ca="1"/>
        <v>B3</v>
      </c>
      <c r="AE10" s="3" t="str">
        <f ca="1"/>
        <v>C7</v>
      </c>
      <c r="AF10" s="3" t="str">
        <f ca="1"/>
        <v>27</v>
      </c>
    </row>
    <row r="11" spans="1:34" x14ac:dyDescent="0.3">
      <c r="A11" s="4"/>
      <c r="B11" s="4"/>
      <c r="J11" s="11" t="s">
        <v>12</v>
      </c>
      <c r="K11" s="1" t="s">
        <v>109</v>
      </c>
      <c r="L11" s="1" t="s">
        <v>110</v>
      </c>
      <c r="M11" s="1" t="s">
        <v>285</v>
      </c>
      <c r="N11" s="1" t="s">
        <v>111</v>
      </c>
      <c r="O11" s="1" t="s">
        <v>112</v>
      </c>
      <c r="P11" s="1" t="s">
        <v>113</v>
      </c>
      <c r="Q11" s="1" t="s">
        <v>114</v>
      </c>
      <c r="R11" s="1" t="s">
        <v>115</v>
      </c>
      <c r="S11" s="1" t="s">
        <v>116</v>
      </c>
      <c r="T11" s="1" t="s">
        <v>117</v>
      </c>
      <c r="U11" s="1" t="s">
        <v>118</v>
      </c>
      <c r="V11" s="1" t="s">
        <v>119</v>
      </c>
      <c r="W11" s="1" t="s">
        <v>120</v>
      </c>
      <c r="X11" s="1" t="s">
        <v>121</v>
      </c>
      <c r="Y11" s="1" t="s">
        <v>122</v>
      </c>
      <c r="Z11" s="1" t="s">
        <v>123</v>
      </c>
    </row>
    <row r="12" spans="1:34" x14ac:dyDescent="0.3">
      <c r="A12" s="4"/>
      <c r="B12" s="4"/>
      <c r="C12" s="4"/>
      <c r="H12" s="4"/>
      <c r="J12" s="11" t="s">
        <v>11</v>
      </c>
      <c r="K12" s="1" t="s">
        <v>124</v>
      </c>
      <c r="L12" s="1" t="s">
        <v>125</v>
      </c>
      <c r="M12" s="1" t="s">
        <v>126</v>
      </c>
      <c r="N12" s="1" t="s">
        <v>127</v>
      </c>
      <c r="O12" s="1" t="s">
        <v>128</v>
      </c>
      <c r="P12" s="1" t="s">
        <v>129</v>
      </c>
      <c r="Q12" s="1" t="s">
        <v>130</v>
      </c>
      <c r="R12" s="1" t="s">
        <v>131</v>
      </c>
      <c r="S12" s="1" t="s">
        <v>132</v>
      </c>
      <c r="T12" s="1" t="s">
        <v>133</v>
      </c>
      <c r="U12" s="1" t="s">
        <v>286</v>
      </c>
      <c r="V12" s="1" t="s">
        <v>134</v>
      </c>
      <c r="W12" s="1" t="s">
        <v>135</v>
      </c>
      <c r="X12" s="1" t="s">
        <v>136</v>
      </c>
      <c r="Y12" s="1" t="s">
        <v>137</v>
      </c>
      <c r="Z12" s="1" t="s">
        <v>138</v>
      </c>
    </row>
    <row r="13" spans="1:34" x14ac:dyDescent="0.3">
      <c r="A13" s="4"/>
      <c r="B13" s="4"/>
      <c r="C13" s="4"/>
      <c r="E13" s="63"/>
      <c r="F13" s="63"/>
      <c r="H13" s="4"/>
      <c r="J13" s="11" t="s">
        <v>10</v>
      </c>
      <c r="K13" s="1" t="s">
        <v>139</v>
      </c>
      <c r="L13" s="1" t="s">
        <v>140</v>
      </c>
      <c r="M13" s="1" t="s">
        <v>141</v>
      </c>
      <c r="N13" s="1" t="s">
        <v>142</v>
      </c>
      <c r="O13" s="1" t="s">
        <v>143</v>
      </c>
      <c r="P13" s="1" t="s">
        <v>144</v>
      </c>
      <c r="Q13" s="1" t="s">
        <v>145</v>
      </c>
      <c r="R13" s="1" t="s">
        <v>146</v>
      </c>
      <c r="S13" s="1" t="s">
        <v>147</v>
      </c>
      <c r="T13" s="1" t="s">
        <v>148</v>
      </c>
      <c r="U13" s="1" t="s">
        <v>149</v>
      </c>
      <c r="V13" s="1" t="s">
        <v>150</v>
      </c>
      <c r="W13" s="1" t="s">
        <v>151</v>
      </c>
      <c r="X13" s="1" t="s">
        <v>152</v>
      </c>
      <c r="Y13" s="1" t="s">
        <v>153</v>
      </c>
      <c r="Z13" s="1" t="s">
        <v>154</v>
      </c>
    </row>
    <row r="14" spans="1:34" x14ac:dyDescent="0.3">
      <c r="A14" s="4"/>
      <c r="B14" s="4"/>
      <c r="C14" s="4"/>
      <c r="D14" s="4"/>
      <c r="E14" s="63"/>
      <c r="F14" s="63"/>
      <c r="G14" s="4"/>
      <c r="H14" s="4"/>
      <c r="J14" s="11" t="s">
        <v>9</v>
      </c>
      <c r="K14" s="1" t="s">
        <v>155</v>
      </c>
      <c r="L14" s="1" t="s">
        <v>156</v>
      </c>
      <c r="M14" s="1" t="s">
        <v>157</v>
      </c>
      <c r="N14" s="1" t="s">
        <v>158</v>
      </c>
      <c r="O14" s="1" t="s">
        <v>159</v>
      </c>
      <c r="P14" s="1" t="s">
        <v>160</v>
      </c>
      <c r="Q14" s="1" t="s">
        <v>161</v>
      </c>
      <c r="R14" s="1" t="s">
        <v>162</v>
      </c>
      <c r="S14" s="1" t="s">
        <v>163</v>
      </c>
      <c r="T14" s="1" t="s">
        <v>164</v>
      </c>
      <c r="U14" s="1" t="s">
        <v>165</v>
      </c>
      <c r="V14" s="1" t="s">
        <v>166</v>
      </c>
      <c r="W14" s="1" t="s">
        <v>167</v>
      </c>
      <c r="X14" s="1" t="s">
        <v>168</v>
      </c>
      <c r="Y14" s="1" t="s">
        <v>169</v>
      </c>
      <c r="Z14" s="1" t="s">
        <v>170</v>
      </c>
    </row>
    <row r="15" spans="1:34" x14ac:dyDescent="0.3">
      <c r="A15" s="4"/>
      <c r="B15" s="4"/>
      <c r="C15" s="4"/>
      <c r="D15" s="50"/>
      <c r="E15" s="50"/>
      <c r="F15" s="50"/>
      <c r="G15" s="50"/>
      <c r="H15" s="4"/>
      <c r="J15" s="11" t="s">
        <v>8</v>
      </c>
      <c r="K15" s="1" t="s">
        <v>171</v>
      </c>
      <c r="L15" s="1" t="s">
        <v>172</v>
      </c>
      <c r="M15" s="1" t="s">
        <v>173</v>
      </c>
      <c r="N15" s="1" t="s">
        <v>174</v>
      </c>
      <c r="O15" s="1" t="s">
        <v>175</v>
      </c>
      <c r="P15" s="1" t="s">
        <v>176</v>
      </c>
      <c r="Q15" s="1" t="s">
        <v>177</v>
      </c>
      <c r="R15" s="1" t="s">
        <v>178</v>
      </c>
      <c r="S15" s="1" t="s">
        <v>179</v>
      </c>
      <c r="T15" s="1" t="s">
        <v>180</v>
      </c>
      <c r="U15" s="1" t="s">
        <v>181</v>
      </c>
      <c r="V15" s="1" t="s">
        <v>182</v>
      </c>
      <c r="W15" s="1" t="s">
        <v>183</v>
      </c>
      <c r="X15" s="1" t="s">
        <v>184</v>
      </c>
      <c r="Y15" s="1" t="s">
        <v>185</v>
      </c>
      <c r="Z15" s="1" t="s">
        <v>186</v>
      </c>
    </row>
    <row r="16" spans="1:34" x14ac:dyDescent="0.3">
      <c r="A16" s="4"/>
      <c r="B16" s="4"/>
      <c r="C16" s="4"/>
      <c r="H16" s="4"/>
      <c r="J16" s="11" t="s">
        <v>7</v>
      </c>
      <c r="K16" s="1" t="s">
        <v>187</v>
      </c>
      <c r="L16" s="1" t="s">
        <v>188</v>
      </c>
      <c r="M16" s="1" t="s">
        <v>189</v>
      </c>
      <c r="N16" s="1" t="s">
        <v>190</v>
      </c>
      <c r="O16" s="1" t="s">
        <v>191</v>
      </c>
      <c r="P16" s="1" t="s">
        <v>287</v>
      </c>
      <c r="Q16" s="1" t="s">
        <v>192</v>
      </c>
      <c r="R16" s="1" t="s">
        <v>193</v>
      </c>
      <c r="S16" s="1" t="s">
        <v>194</v>
      </c>
      <c r="T16" s="1" t="s">
        <v>195</v>
      </c>
      <c r="U16" s="1" t="s">
        <v>196</v>
      </c>
      <c r="V16" s="1" t="s">
        <v>197</v>
      </c>
      <c r="W16" s="1" t="s">
        <v>198</v>
      </c>
      <c r="X16" s="1" t="s">
        <v>199</v>
      </c>
      <c r="Y16" s="1" t="s">
        <v>200</v>
      </c>
      <c r="Z16" s="1" t="s">
        <v>201</v>
      </c>
    </row>
    <row r="17" spans="1:26" x14ac:dyDescent="0.3">
      <c r="A17" s="4"/>
      <c r="B17" s="4"/>
      <c r="C17" s="4"/>
      <c r="H17" s="4"/>
      <c r="J17" s="11" t="s">
        <v>6</v>
      </c>
      <c r="K17" s="1" t="s">
        <v>202</v>
      </c>
      <c r="L17" s="1" t="s">
        <v>203</v>
      </c>
      <c r="M17" s="1" t="s">
        <v>204</v>
      </c>
      <c r="N17" s="1" t="s">
        <v>205</v>
      </c>
      <c r="O17" s="1" t="s">
        <v>206</v>
      </c>
      <c r="P17" s="1" t="s">
        <v>207</v>
      </c>
      <c r="Q17" s="1" t="s">
        <v>208</v>
      </c>
      <c r="R17" s="1" t="s">
        <v>209</v>
      </c>
      <c r="S17" s="1" t="s">
        <v>210</v>
      </c>
      <c r="T17" s="1" t="s">
        <v>211</v>
      </c>
      <c r="U17" s="1" t="s">
        <v>212</v>
      </c>
      <c r="V17" s="1" t="s">
        <v>213</v>
      </c>
      <c r="W17" s="1" t="s">
        <v>214</v>
      </c>
      <c r="X17" s="1" t="s">
        <v>215</v>
      </c>
      <c r="Y17" s="1" t="s">
        <v>216</v>
      </c>
      <c r="Z17" s="1" t="s">
        <v>288</v>
      </c>
    </row>
    <row r="18" spans="1:26" x14ac:dyDescent="0.3">
      <c r="A18" s="4"/>
      <c r="B18" s="4"/>
      <c r="C18" s="4"/>
      <c r="H18" s="4"/>
      <c r="J18" s="11" t="s">
        <v>5</v>
      </c>
      <c r="K18" s="1" t="s">
        <v>217</v>
      </c>
      <c r="L18" s="1" t="s">
        <v>218</v>
      </c>
      <c r="M18" s="1" t="s">
        <v>219</v>
      </c>
      <c r="N18" s="1" t="s">
        <v>220</v>
      </c>
      <c r="O18" s="1" t="s">
        <v>221</v>
      </c>
      <c r="P18" s="1" t="s">
        <v>222</v>
      </c>
      <c r="Q18" s="1" t="s">
        <v>223</v>
      </c>
      <c r="R18" s="1" t="s">
        <v>224</v>
      </c>
      <c r="S18" s="1" t="s">
        <v>225</v>
      </c>
      <c r="T18" s="1" t="s">
        <v>226</v>
      </c>
      <c r="U18" s="1" t="s">
        <v>227</v>
      </c>
      <c r="V18" s="1" t="s">
        <v>228</v>
      </c>
      <c r="W18" s="1" t="s">
        <v>229</v>
      </c>
      <c r="X18" s="1" t="s">
        <v>230</v>
      </c>
      <c r="Y18" s="1" t="s">
        <v>231</v>
      </c>
      <c r="Z18" s="1" t="s">
        <v>232</v>
      </c>
    </row>
    <row r="19" spans="1:26" x14ac:dyDescent="0.3">
      <c r="A19" s="4"/>
      <c r="B19" s="4"/>
      <c r="D19" s="50"/>
      <c r="E19" s="50"/>
      <c r="F19" s="50"/>
      <c r="G19" s="50"/>
      <c r="J19" s="11" t="s">
        <v>4</v>
      </c>
      <c r="K19" s="1" t="s">
        <v>233</v>
      </c>
      <c r="L19" s="1" t="s">
        <v>234</v>
      </c>
      <c r="M19" s="1" t="s">
        <v>235</v>
      </c>
      <c r="N19" s="1" t="s">
        <v>236</v>
      </c>
      <c r="O19" s="1" t="s">
        <v>237</v>
      </c>
      <c r="P19" s="1" t="s">
        <v>289</v>
      </c>
      <c r="Q19" s="1" t="s">
        <v>238</v>
      </c>
      <c r="R19" s="1" t="s">
        <v>239</v>
      </c>
      <c r="S19" s="1" t="s">
        <v>240</v>
      </c>
      <c r="T19" s="1" t="s">
        <v>241</v>
      </c>
      <c r="U19" s="1" t="s">
        <v>242</v>
      </c>
      <c r="V19" s="1" t="s">
        <v>243</v>
      </c>
      <c r="W19" s="1" t="s">
        <v>244</v>
      </c>
      <c r="X19" s="1" t="s">
        <v>245</v>
      </c>
      <c r="Y19" s="1" t="s">
        <v>246</v>
      </c>
      <c r="Z19" s="1" t="s">
        <v>247</v>
      </c>
    </row>
    <row r="20" spans="1:26" x14ac:dyDescent="0.3">
      <c r="A20" s="4"/>
      <c r="B20" s="4"/>
      <c r="D20" s="50"/>
      <c r="E20" s="50"/>
      <c r="F20" s="50"/>
      <c r="G20" s="50"/>
      <c r="J20" s="11" t="s">
        <v>3</v>
      </c>
      <c r="K20" s="1" t="s">
        <v>248</v>
      </c>
      <c r="L20" s="1" t="s">
        <v>249</v>
      </c>
      <c r="M20" s="1" t="s">
        <v>250</v>
      </c>
      <c r="N20" s="1" t="s">
        <v>251</v>
      </c>
      <c r="O20" s="1" t="s">
        <v>252</v>
      </c>
      <c r="P20" s="1" t="s">
        <v>253</v>
      </c>
      <c r="Q20" s="1" t="s">
        <v>254</v>
      </c>
      <c r="R20" s="1" t="s">
        <v>255</v>
      </c>
      <c r="S20" s="1" t="s">
        <v>256</v>
      </c>
      <c r="T20" s="1" t="s">
        <v>257</v>
      </c>
      <c r="U20" s="1" t="s">
        <v>258</v>
      </c>
      <c r="V20" s="1" t="s">
        <v>259</v>
      </c>
      <c r="W20" s="1" t="s">
        <v>260</v>
      </c>
      <c r="X20" s="1" t="s">
        <v>261</v>
      </c>
      <c r="Y20" s="1" t="s">
        <v>262</v>
      </c>
      <c r="Z20" s="1" t="s">
        <v>263</v>
      </c>
    </row>
    <row r="21" spans="1:26" x14ac:dyDescent="0.3">
      <c r="E21" s="49"/>
      <c r="F21" s="49"/>
      <c r="J21" s="11" t="s">
        <v>2</v>
      </c>
      <c r="K21" s="1" t="s">
        <v>264</v>
      </c>
      <c r="L21" s="1" t="s">
        <v>265</v>
      </c>
      <c r="M21" s="1" t="s">
        <v>266</v>
      </c>
      <c r="N21" s="1" t="s">
        <v>267</v>
      </c>
      <c r="O21" s="1" t="s">
        <v>268</v>
      </c>
      <c r="P21" s="1" t="s">
        <v>269</v>
      </c>
      <c r="Q21" s="1" t="s">
        <v>270</v>
      </c>
      <c r="R21" s="1" t="s">
        <v>271</v>
      </c>
      <c r="S21" s="1" t="s">
        <v>272</v>
      </c>
      <c r="T21" s="1" t="s">
        <v>273</v>
      </c>
      <c r="U21" s="1" t="s">
        <v>274</v>
      </c>
      <c r="V21" s="1" t="s">
        <v>275</v>
      </c>
      <c r="W21" s="1" t="s">
        <v>276</v>
      </c>
      <c r="X21" s="1" t="s">
        <v>277</v>
      </c>
      <c r="Y21" s="1" t="s">
        <v>278</v>
      </c>
      <c r="Z21" s="1" t="s">
        <v>279</v>
      </c>
    </row>
    <row r="22" spans="1:26" x14ac:dyDescent="0.3">
      <c r="D22" s="70" t="str">
        <f>IF(G6=1,"P ⊕  K","AddRoundKey →")</f>
        <v>P ⊕  K</v>
      </c>
      <c r="E22" s="70"/>
      <c r="F22" s="70"/>
      <c r="G22" s="70"/>
    </row>
    <row r="23" spans="1:26" x14ac:dyDescent="0.3">
      <c r="D23" s="9" t="str" cm="1">
        <f t="array" aca="1" ref="D23:G26" ca="1">INDIRECT("Overview!W"&amp;14+(G6-1)*7&amp;":Z"&amp;17+(G6-1)*7)</f>
        <v>65</v>
      </c>
      <c r="E23" s="14" t="str">
        <f ca="1"/>
        <v>58</v>
      </c>
      <c r="F23" s="15" t="str">
        <f ca="1"/>
        <v>50</v>
      </c>
      <c r="G23" s="3" t="str">
        <f ca="1"/>
        <v>30</v>
      </c>
      <c r="K23" s="9" t="str">
        <f ca="1">SubBytes!D23</f>
        <v>65</v>
      </c>
      <c r="L23" s="8" t="s">
        <v>290</v>
      </c>
      <c r="M23" s="3" t="str" cm="1">
        <f t="array" aca="1" ref="M23" ca="1">_xlfn.XLOOKUP("_"&amp;MID(K23,2,1),$J$5:$Z$5,_xlfn.XLOOKUP(MID(K23,1,1)&amp;"_",$J$6:$J$21,$J$6:$Z$21))</f>
        <v>4D</v>
      </c>
      <c r="N23" s="1"/>
      <c r="O23" s="14" t="str">
        <f ca="1">SubBytes!E23</f>
        <v>58</v>
      </c>
      <c r="P23" s="8" t="s">
        <v>290</v>
      </c>
      <c r="Q23" s="3" t="str" cm="1">
        <f t="array" aca="1" ref="Q23" ca="1">_xlfn.XLOOKUP("_"&amp;MID(O23,2,1),$J$5:$Z$5,_xlfn.XLOOKUP(MID(O23,1,1)&amp;"_",$J$6:$J$21,$J$6:$Z$21))</f>
        <v>6A</v>
      </c>
      <c r="R23" s="1"/>
      <c r="S23" s="15" t="str">
        <f ca="1">SubBytes!F23</f>
        <v>50</v>
      </c>
      <c r="T23" s="8" t="s">
        <v>290</v>
      </c>
      <c r="U23" s="3" t="str" cm="1">
        <f t="array" aca="1" ref="U23" ca="1">_xlfn.XLOOKUP("_"&amp;MID(S23,2,1),$J$5:$Z$5,_xlfn.XLOOKUP(MID(S23,1,1)&amp;"_",$J$6:$J$21,$J$6:$Z$21))</f>
        <v>53</v>
      </c>
      <c r="V23" s="1"/>
      <c r="W23" s="3" t="str">
        <f ca="1">SubBytes!G23</f>
        <v>30</v>
      </c>
      <c r="X23" s="8" t="s">
        <v>290</v>
      </c>
      <c r="Y23" s="3" t="str" cm="1">
        <f t="array" aca="1" ref="Y23" ca="1">_xlfn.XLOOKUP("_"&amp;MID(W23,2,1),$J$5:$Z$5,_xlfn.XLOOKUP(MID(W23,1,1)&amp;"_",$J$6:$J$21,$J$6:$Z$21))</f>
        <v>04</v>
      </c>
    </row>
    <row r="24" spans="1:26" x14ac:dyDescent="0.3">
      <c r="D24" s="9" t="str">
        <f ca="1"/>
        <v>57</v>
      </c>
      <c r="E24" s="14" t="str">
        <f ca="1"/>
        <v>53</v>
      </c>
      <c r="F24" s="15" t="str">
        <f ca="1"/>
        <v>55</v>
      </c>
      <c r="G24" s="3" t="str">
        <f ca="1"/>
        <v>33</v>
      </c>
      <c r="K24" s="9" t="str">
        <f ca="1">SubBytes!D24</f>
        <v>57</v>
      </c>
      <c r="L24" s="8" t="s">
        <v>290</v>
      </c>
      <c r="M24" s="3" t="str" cm="1">
        <f t="array" aca="1" ref="M24" ca="1">_xlfn.XLOOKUP("_"&amp;MID(K24,2,1),$J$5:$Z$5,_xlfn.XLOOKUP(MID(K24,1,1)&amp;"_",$J$6:$J$21,$J$6:$Z$21))</f>
        <v>5B</v>
      </c>
      <c r="N24" s="1"/>
      <c r="O24" s="14" t="str">
        <f ca="1">SubBytes!E24</f>
        <v>53</v>
      </c>
      <c r="P24" s="8" t="s">
        <v>290</v>
      </c>
      <c r="Q24" s="3" t="str" cm="1">
        <f t="array" aca="1" ref="Q24" ca="1">_xlfn.XLOOKUP("_"&amp;MID(O24,2,1),$J$5:$Z$5,_xlfn.XLOOKUP(MID(O24,1,1)&amp;"_",$J$6:$J$21,$J$6:$Z$21))</f>
        <v>ED</v>
      </c>
      <c r="R24" s="1"/>
      <c r="S24" s="15" t="str">
        <f ca="1">SubBytes!F24</f>
        <v>55</v>
      </c>
      <c r="T24" s="8" t="s">
        <v>290</v>
      </c>
      <c r="U24" s="3" t="str" cm="1">
        <f t="array" aca="1" ref="U24" ca="1">_xlfn.XLOOKUP("_"&amp;MID(S24,2,1),$J$5:$Z$5,_xlfn.XLOOKUP(MID(S24,1,1)&amp;"_",$J$6:$J$21,$J$6:$Z$21))</f>
        <v>FC</v>
      </c>
      <c r="V24" s="1"/>
      <c r="W24" s="3" t="str">
        <f ca="1">SubBytes!G24</f>
        <v>33</v>
      </c>
      <c r="X24" s="8" t="s">
        <v>290</v>
      </c>
      <c r="Y24" s="3" t="str" cm="1">
        <f t="array" aca="1" ref="Y24" ca="1">_xlfn.XLOOKUP("_"&amp;MID(W24,2,1),$J$5:$Z$5,_xlfn.XLOOKUP(MID(W24,1,1)&amp;"_",$J$6:$J$21,$J$6:$Z$21))</f>
        <v>C3</v>
      </c>
    </row>
    <row r="25" spans="1:26" x14ac:dyDescent="0.3">
      <c r="D25" s="9" t="str">
        <f ca="1"/>
        <v>40</v>
      </c>
      <c r="E25" s="14" t="str">
        <f ca="1"/>
        <v>44</v>
      </c>
      <c r="F25" s="15" t="str">
        <f ca="1"/>
        <v>56</v>
      </c>
      <c r="G25" s="3" t="str">
        <f ca="1"/>
        <v>32</v>
      </c>
      <c r="K25" s="9" t="str">
        <f ca="1">SubBytes!D25</f>
        <v>40</v>
      </c>
      <c r="L25" s="8" t="s">
        <v>290</v>
      </c>
      <c r="M25" s="3" t="str" cm="1">
        <f t="array" aca="1" ref="M25" ca="1">_xlfn.XLOOKUP("_"&amp;MID(K25,2,1),$J$5:$Z$5,_xlfn.XLOOKUP(MID(K25,1,1)&amp;"_",$J$6:$J$21,$J$6:$Z$21))</f>
        <v>09</v>
      </c>
      <c r="N25" s="1"/>
      <c r="O25" s="14" t="str">
        <f ca="1">SubBytes!E25</f>
        <v>44</v>
      </c>
      <c r="P25" s="8" t="s">
        <v>290</v>
      </c>
      <c r="Q25" s="3" t="str" cm="1">
        <f t="array" aca="1" ref="Q25" ca="1">_xlfn.XLOOKUP("_"&amp;MID(O25,2,1),$J$5:$Z$5,_xlfn.XLOOKUP(MID(O25,1,1)&amp;"_",$J$6:$J$21,$J$6:$Z$21))</f>
        <v>1B</v>
      </c>
      <c r="R25" s="1"/>
      <c r="S25" s="15" t="str">
        <f ca="1">SubBytes!F25</f>
        <v>56</v>
      </c>
      <c r="T25" s="8" t="s">
        <v>290</v>
      </c>
      <c r="U25" s="3" t="str" cm="1">
        <f t="array" aca="1" ref="U25" ca="1">_xlfn.XLOOKUP("_"&amp;MID(S25,2,1),$J$5:$Z$5,_xlfn.XLOOKUP(MID(S25,1,1)&amp;"_",$J$6:$J$21,$J$6:$Z$21))</f>
        <v>B1</v>
      </c>
      <c r="V25" s="1"/>
      <c r="W25" s="3" t="str">
        <f ca="1">SubBytes!G25</f>
        <v>32</v>
      </c>
      <c r="X25" s="8" t="s">
        <v>290</v>
      </c>
      <c r="Y25" s="3" t="str" cm="1">
        <f t="array" aca="1" ref="Y25" ca="1">_xlfn.XLOOKUP("_"&amp;MID(W25,2,1),$J$5:$Z$5,_xlfn.XLOOKUP(MID(W25,1,1)&amp;"_",$J$6:$J$21,$J$6:$Z$21))</f>
        <v>23</v>
      </c>
    </row>
    <row r="26" spans="1:26" x14ac:dyDescent="0.3">
      <c r="D26" s="9" t="str">
        <f ca="1"/>
        <v>40</v>
      </c>
      <c r="E26" s="14" t="str">
        <f ca="1"/>
        <v>4B</v>
      </c>
      <c r="F26" s="15" t="str">
        <f ca="1"/>
        <v>31</v>
      </c>
      <c r="G26" s="3" t="str">
        <f ca="1"/>
        <v>3D</v>
      </c>
      <c r="K26" s="9" t="str">
        <f ca="1">SubBytes!D26</f>
        <v>40</v>
      </c>
      <c r="L26" s="8" t="s">
        <v>290</v>
      </c>
      <c r="M26" s="3" t="str" cm="1">
        <f t="array" aca="1" ref="M26" ca="1">_xlfn.XLOOKUP("_"&amp;MID(K26,2,1),$J$5:$Z$5,_xlfn.XLOOKUP(MID(K26,1,1)&amp;"_",$J$6:$J$21,$J$6:$Z$21))</f>
        <v>09</v>
      </c>
      <c r="N26" s="1"/>
      <c r="O26" s="14" t="str">
        <f ca="1">SubBytes!E26</f>
        <v>4B</v>
      </c>
      <c r="P26" s="8" t="s">
        <v>290</v>
      </c>
      <c r="Q26" s="3" t="str" cm="1">
        <f t="array" aca="1" ref="Q26" ca="1">_xlfn.XLOOKUP("_"&amp;MID(O26,2,1),$J$5:$Z$5,_xlfn.XLOOKUP(MID(O26,1,1)&amp;"_",$J$6:$J$21,$J$6:$Z$21))</f>
        <v>B3</v>
      </c>
      <c r="R26" s="1"/>
      <c r="S26" s="15" t="str">
        <f ca="1">SubBytes!F26</f>
        <v>31</v>
      </c>
      <c r="T26" s="8" t="s">
        <v>290</v>
      </c>
      <c r="U26" s="3" t="str" cm="1">
        <f t="array" aca="1" ref="U26" ca="1">_xlfn.XLOOKUP("_"&amp;MID(S26,2,1),$J$5:$Z$5,_xlfn.XLOOKUP(MID(S26,1,1)&amp;"_",$J$6:$J$21,$J$6:$Z$21))</f>
        <v>C7</v>
      </c>
      <c r="V26" s="1"/>
      <c r="W26" s="3" t="str">
        <f ca="1">SubBytes!G26</f>
        <v>3D</v>
      </c>
      <c r="X26" s="8" t="s">
        <v>290</v>
      </c>
      <c r="Y26" s="3" t="str" cm="1">
        <f t="array" aca="1" ref="Y26" ca="1">_xlfn.XLOOKUP("_"&amp;MID(W26,2,1),$J$5:$Z$5,_xlfn.XLOOKUP(MID(W26,1,1)&amp;"_",$J$6:$J$21,$J$6:$Z$21))</f>
        <v>27</v>
      </c>
    </row>
  </sheetData>
  <mergeCells count="10">
    <mergeCell ref="D19:G20"/>
    <mergeCell ref="D22:G22"/>
    <mergeCell ref="AC6:AF6"/>
    <mergeCell ref="A1:AH2"/>
    <mergeCell ref="D15:G15"/>
    <mergeCell ref="E13:F14"/>
    <mergeCell ref="J4:Z4"/>
    <mergeCell ref="B6:F7"/>
    <mergeCell ref="G6:H7"/>
    <mergeCell ref="B8:H9"/>
  </mergeCells>
  <conditionalFormatting sqref="K6:Z21">
    <cfRule type="expression" dxfId="10" priority="1">
      <formula>OR(K6=$M$23,K6=$M$24,K6=$M$25,K6=$M$26)</formula>
    </cfRule>
    <cfRule type="expression" dxfId="9" priority="2">
      <formula>OR(K6=$Q$23,K6=$Q$24,K6=$Q$25,K6=$Q$26)</formula>
    </cfRule>
    <cfRule type="expression" dxfId="8" priority="3">
      <formula>OR(K6=$U$23,K6=$U$24,K6=$U$25,K6=$U$26)</formula>
    </cfRule>
  </conditionalFormatting>
  <dataValidations count="1">
    <dataValidation type="whole" allowBlank="1" showInputMessage="1" showErrorMessage="1" sqref="G6:H7" xr:uid="{318D5F53-36BB-4835-94F9-62FE739B3933}">
      <formula1>1</formula1>
      <formula2>10</formula2>
    </dataValidation>
  </dataValidations>
  <pageMargins left="0.7" right="0.7" top="0.78740157499999996" bottom="0.78740157499999996" header="0.3" footer="0.3"/>
  <ignoredErrors>
    <ignoredError sqref="K6:Z21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F205-E9B2-4995-AA36-DD198B5313DE}">
  <dimension ref="A1:AH23"/>
  <sheetViews>
    <sheetView showGridLines="0" workbookViewId="0">
      <selection sqref="A1:AH2"/>
    </sheetView>
  </sheetViews>
  <sheetFormatPr baseColWidth="10" defaultColWidth="3.33203125" defaultRowHeight="14.4" x14ac:dyDescent="0.3"/>
  <sheetData>
    <row r="1" spans="1:34" ht="14.4" customHeight="1" x14ac:dyDescent="0.3">
      <c r="A1" s="61" t="s">
        <v>291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4" ht="14.4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</row>
    <row r="4" spans="1:34" x14ac:dyDescent="0.3">
      <c r="C4" s="71" t="s">
        <v>292</v>
      </c>
      <c r="D4" s="72"/>
      <c r="E4" s="72"/>
      <c r="F4" s="73"/>
    </row>
    <row r="5" spans="1:34" ht="14.4" customHeight="1" x14ac:dyDescent="0.3">
      <c r="C5" s="2" t="str" cm="1">
        <f t="array" aca="1" ref="C5:F8" ca="1">_xlfn.ANCHORARRAY(SubBytes!AC7)</f>
        <v>4D</v>
      </c>
      <c r="D5" s="2" t="str">
        <f ca="1"/>
        <v>6A</v>
      </c>
      <c r="E5" s="2" t="str">
        <f ca="1"/>
        <v>53</v>
      </c>
      <c r="F5" s="2" t="str">
        <f ca="1"/>
        <v>04</v>
      </c>
      <c r="I5" s="88" t="str">
        <f ca="1">C5</f>
        <v>4D</v>
      </c>
      <c r="J5" s="88"/>
      <c r="K5" s="85" t="str">
        <f ca="1">D5</f>
        <v>6A</v>
      </c>
      <c r="L5" s="85"/>
      <c r="M5" s="86" t="str">
        <f ca="1">E5</f>
        <v>53</v>
      </c>
      <c r="N5" s="86"/>
      <c r="O5" s="87" t="str">
        <f ca="1">F5</f>
        <v>04</v>
      </c>
      <c r="P5" s="87"/>
    </row>
    <row r="6" spans="1:34" ht="14.4" customHeight="1" x14ac:dyDescent="0.3">
      <c r="C6" s="2" t="str">
        <f ca="1"/>
        <v>5B</v>
      </c>
      <c r="D6" s="2" t="str">
        <f ca="1"/>
        <v>ED</v>
      </c>
      <c r="E6" s="2" t="str">
        <f ca="1"/>
        <v>FC</v>
      </c>
      <c r="F6" s="2" t="str">
        <f ca="1"/>
        <v>C3</v>
      </c>
      <c r="I6" s="88"/>
      <c r="J6" s="88"/>
      <c r="K6" s="85"/>
      <c r="L6" s="85"/>
      <c r="M6" s="86"/>
      <c r="N6" s="86"/>
      <c r="O6" s="87"/>
      <c r="P6" s="87"/>
    </row>
    <row r="7" spans="1:34" ht="14.4" customHeight="1" x14ac:dyDescent="0.3">
      <c r="C7" s="2" t="str">
        <f ca="1"/>
        <v>09</v>
      </c>
      <c r="D7" s="2" t="str">
        <f ca="1"/>
        <v>1B</v>
      </c>
      <c r="E7" s="2" t="str">
        <f ca="1"/>
        <v>B1</v>
      </c>
      <c r="F7" s="2" t="str">
        <f ca="1"/>
        <v>23</v>
      </c>
      <c r="I7" s="88" t="str">
        <f ca="1">C6</f>
        <v>5B</v>
      </c>
      <c r="J7" s="88"/>
      <c r="K7" s="85" t="str">
        <f ca="1">D6</f>
        <v>ED</v>
      </c>
      <c r="L7" s="85"/>
      <c r="M7" s="86" t="str">
        <f ca="1">E6</f>
        <v>FC</v>
      </c>
      <c r="N7" s="86"/>
      <c r="O7" s="87" t="str">
        <f ca="1">F6</f>
        <v>C3</v>
      </c>
      <c r="P7" s="87"/>
    </row>
    <row r="8" spans="1:34" ht="14.4" customHeight="1" x14ac:dyDescent="0.3">
      <c r="C8" s="2" t="str">
        <f ca="1"/>
        <v>09</v>
      </c>
      <c r="D8" s="2" t="str">
        <f ca="1"/>
        <v>B3</v>
      </c>
      <c r="E8" s="2" t="str">
        <f ca="1"/>
        <v>C7</v>
      </c>
      <c r="F8" s="2" t="str">
        <f ca="1"/>
        <v>27</v>
      </c>
      <c r="I8" s="88"/>
      <c r="J8" s="88"/>
      <c r="K8" s="85"/>
      <c r="L8" s="85"/>
      <c r="M8" s="86"/>
      <c r="N8" s="86"/>
      <c r="O8" s="87"/>
      <c r="P8" s="87"/>
    </row>
    <row r="9" spans="1:34" ht="14.4" customHeight="1" x14ac:dyDescent="0.3">
      <c r="I9" s="88" t="str">
        <f ca="1">C7</f>
        <v>09</v>
      </c>
      <c r="J9" s="88"/>
      <c r="K9" s="85" t="str">
        <f ca="1">D7</f>
        <v>1B</v>
      </c>
      <c r="L9" s="85"/>
      <c r="M9" s="86" t="str">
        <f ca="1">E7</f>
        <v>B1</v>
      </c>
      <c r="N9" s="86"/>
      <c r="O9" s="87" t="str">
        <f ca="1">F7</f>
        <v>23</v>
      </c>
      <c r="P9" s="87"/>
    </row>
    <row r="10" spans="1:34" ht="14.4" customHeight="1" x14ac:dyDescent="0.3">
      <c r="I10" s="88"/>
      <c r="J10" s="88"/>
      <c r="K10" s="85"/>
      <c r="L10" s="85"/>
      <c r="M10" s="86"/>
      <c r="N10" s="86"/>
      <c r="O10" s="87"/>
      <c r="P10" s="87"/>
    </row>
    <row r="11" spans="1:34" ht="14.4" customHeight="1" x14ac:dyDescent="0.3">
      <c r="I11" s="88" t="str">
        <f ca="1">C8</f>
        <v>09</v>
      </c>
      <c r="J11" s="88"/>
      <c r="K11" s="85" t="str">
        <f ca="1">D8</f>
        <v>B3</v>
      </c>
      <c r="L11" s="85"/>
      <c r="M11" s="86" t="str">
        <f ca="1">E8</f>
        <v>C7</v>
      </c>
      <c r="N11" s="86"/>
      <c r="O11" s="87" t="str">
        <f ca="1">F8</f>
        <v>27</v>
      </c>
      <c r="P11" s="87"/>
    </row>
    <row r="12" spans="1:34" ht="14.4" customHeight="1" x14ac:dyDescent="0.3">
      <c r="I12" s="88"/>
      <c r="J12" s="88"/>
      <c r="K12" s="85"/>
      <c r="L12" s="85"/>
      <c r="M12" s="86"/>
      <c r="N12" s="86"/>
      <c r="O12" s="87"/>
      <c r="P12" s="87"/>
    </row>
    <row r="16" spans="1:34" x14ac:dyDescent="0.3">
      <c r="I16" s="88" t="str">
        <f ca="1">C5</f>
        <v>4D</v>
      </c>
      <c r="J16" s="88"/>
      <c r="K16" s="85" t="str">
        <f ca="1">D5</f>
        <v>6A</v>
      </c>
      <c r="L16" s="85"/>
      <c r="M16" s="86" t="str">
        <f ca="1">E5</f>
        <v>53</v>
      </c>
      <c r="N16" s="86"/>
      <c r="O16" s="87" t="str">
        <f ca="1">F5</f>
        <v>04</v>
      </c>
      <c r="P16" s="87"/>
    </row>
    <row r="17" spans="9:22" x14ac:dyDescent="0.3">
      <c r="I17" s="88"/>
      <c r="J17" s="88"/>
      <c r="K17" s="85"/>
      <c r="L17" s="85"/>
      <c r="M17" s="86"/>
      <c r="N17" s="86"/>
      <c r="O17" s="87"/>
      <c r="P17" s="87"/>
      <c r="S17" s="71" t="s">
        <v>293</v>
      </c>
      <c r="T17" s="72"/>
      <c r="U17" s="72"/>
      <c r="V17" s="73"/>
    </row>
    <row r="18" spans="9:22" x14ac:dyDescent="0.3">
      <c r="I18" s="85" t="str">
        <f ca="1">D6</f>
        <v>ED</v>
      </c>
      <c r="J18" s="85"/>
      <c r="K18" s="86" t="str">
        <f ca="1">E6</f>
        <v>FC</v>
      </c>
      <c r="L18" s="86"/>
      <c r="M18" s="87" t="str">
        <f ca="1">F6</f>
        <v>C3</v>
      </c>
      <c r="N18" s="87"/>
      <c r="O18" s="88" t="str">
        <f ca="1">C6</f>
        <v>5B</v>
      </c>
      <c r="P18" s="88"/>
      <c r="S18" s="2" t="str">
        <f ca="1">I16</f>
        <v>4D</v>
      </c>
      <c r="T18" s="2" t="str">
        <f ca="1">K16</f>
        <v>6A</v>
      </c>
      <c r="U18" s="2" t="str">
        <f ca="1">M16</f>
        <v>53</v>
      </c>
      <c r="V18" s="2" t="str">
        <f ca="1">O16</f>
        <v>04</v>
      </c>
    </row>
    <row r="19" spans="9:22" x14ac:dyDescent="0.3">
      <c r="I19" s="85"/>
      <c r="J19" s="85"/>
      <c r="K19" s="86"/>
      <c r="L19" s="86"/>
      <c r="M19" s="87"/>
      <c r="N19" s="87"/>
      <c r="O19" s="88"/>
      <c r="P19" s="88"/>
      <c r="S19" s="2" t="str">
        <f ca="1">I18</f>
        <v>ED</v>
      </c>
      <c r="T19" s="2" t="str">
        <f ca="1">K18</f>
        <v>FC</v>
      </c>
      <c r="U19" s="2" t="str">
        <f ca="1">M18</f>
        <v>C3</v>
      </c>
      <c r="V19" s="2" t="str">
        <f ca="1">O18</f>
        <v>5B</v>
      </c>
    </row>
    <row r="20" spans="9:22" x14ac:dyDescent="0.3">
      <c r="I20" s="86" t="str">
        <f ca="1">E7</f>
        <v>B1</v>
      </c>
      <c r="J20" s="86"/>
      <c r="K20" s="87" t="str">
        <f ca="1">F7</f>
        <v>23</v>
      </c>
      <c r="L20" s="87"/>
      <c r="M20" s="88" t="str">
        <f ca="1">C7</f>
        <v>09</v>
      </c>
      <c r="N20" s="88"/>
      <c r="O20" s="85" t="str">
        <f ca="1">D7</f>
        <v>1B</v>
      </c>
      <c r="P20" s="85"/>
      <c r="S20" s="2" t="str">
        <f ca="1">I20</f>
        <v>B1</v>
      </c>
      <c r="T20" s="2" t="str">
        <f ca="1">K20</f>
        <v>23</v>
      </c>
      <c r="U20" s="2" t="str">
        <f ca="1">M20</f>
        <v>09</v>
      </c>
      <c r="V20" s="2" t="str">
        <f ca="1">O20</f>
        <v>1B</v>
      </c>
    </row>
    <row r="21" spans="9:22" x14ac:dyDescent="0.3">
      <c r="I21" s="86"/>
      <c r="J21" s="86"/>
      <c r="K21" s="87"/>
      <c r="L21" s="87"/>
      <c r="M21" s="88"/>
      <c r="N21" s="88"/>
      <c r="O21" s="85"/>
      <c r="P21" s="85"/>
      <c r="S21" s="2" t="str">
        <f ca="1">I22</f>
        <v>27</v>
      </c>
      <c r="T21" s="2" t="str">
        <f ca="1">K22</f>
        <v>09</v>
      </c>
      <c r="U21" s="2" t="str">
        <f ca="1">M22</f>
        <v>B3</v>
      </c>
      <c r="V21" s="2" t="str">
        <f ca="1">O22</f>
        <v>C7</v>
      </c>
    </row>
    <row r="22" spans="9:22" x14ac:dyDescent="0.3">
      <c r="I22" s="87" t="str">
        <f ca="1">F8</f>
        <v>27</v>
      </c>
      <c r="J22" s="87"/>
      <c r="K22" s="88" t="str">
        <f ca="1">C8</f>
        <v>09</v>
      </c>
      <c r="L22" s="88"/>
      <c r="M22" s="85" t="str">
        <f ca="1">D8</f>
        <v>B3</v>
      </c>
      <c r="N22" s="85"/>
      <c r="O22" s="86" t="str">
        <f ca="1">E8</f>
        <v>C7</v>
      </c>
      <c r="P22" s="86"/>
    </row>
    <row r="23" spans="9:22" x14ac:dyDescent="0.3">
      <c r="I23" s="87"/>
      <c r="J23" s="87"/>
      <c r="K23" s="88"/>
      <c r="L23" s="88"/>
      <c r="M23" s="85"/>
      <c r="N23" s="85"/>
      <c r="O23" s="86"/>
      <c r="P23" s="86"/>
    </row>
  </sheetData>
  <mergeCells count="35">
    <mergeCell ref="A1:AH2"/>
    <mergeCell ref="K7:L8"/>
    <mergeCell ref="M7:N8"/>
    <mergeCell ref="O7:P8"/>
    <mergeCell ref="I9:J10"/>
    <mergeCell ref="K9:L10"/>
    <mergeCell ref="M9:N10"/>
    <mergeCell ref="O9:P10"/>
    <mergeCell ref="C4:F4"/>
    <mergeCell ref="S17:V17"/>
    <mergeCell ref="I5:J6"/>
    <mergeCell ref="K5:L6"/>
    <mergeCell ref="M5:N6"/>
    <mergeCell ref="O5:P6"/>
    <mergeCell ref="I16:J17"/>
    <mergeCell ref="K16:L17"/>
    <mergeCell ref="M16:N17"/>
    <mergeCell ref="O16:P17"/>
    <mergeCell ref="I11:J12"/>
    <mergeCell ref="K11:L12"/>
    <mergeCell ref="M11:N12"/>
    <mergeCell ref="O11:P12"/>
    <mergeCell ref="I20:J21"/>
    <mergeCell ref="K20:L21"/>
    <mergeCell ref="M20:N21"/>
    <mergeCell ref="O20:P21"/>
    <mergeCell ref="I22:J23"/>
    <mergeCell ref="K22:L23"/>
    <mergeCell ref="M22:N23"/>
    <mergeCell ref="O22:P23"/>
    <mergeCell ref="I18:J19"/>
    <mergeCell ref="K18:L19"/>
    <mergeCell ref="M18:N19"/>
    <mergeCell ref="O18:P19"/>
    <mergeCell ref="I7:J8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4B1E-10B7-41E2-AC7D-522767ADAB45}">
  <dimension ref="A1:AN45"/>
  <sheetViews>
    <sheetView showGridLines="0" zoomScale="87" workbookViewId="0">
      <selection sqref="A1:AN2"/>
    </sheetView>
  </sheetViews>
  <sheetFormatPr baseColWidth="10" defaultColWidth="3.109375" defaultRowHeight="14.4" x14ac:dyDescent="0.3"/>
  <cols>
    <col min="9" max="9" width="3.109375" customWidth="1"/>
  </cols>
  <sheetData>
    <row r="1" spans="1:40" ht="14.4" customHeight="1" x14ac:dyDescent="0.3">
      <c r="A1" s="61" t="s">
        <v>302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</row>
    <row r="2" spans="1:40" ht="14.4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</row>
    <row r="5" spans="1:40" x14ac:dyDescent="0.3">
      <c r="D5" s="71" t="s">
        <v>293</v>
      </c>
      <c r="E5" s="72"/>
      <c r="F5" s="72"/>
      <c r="G5" s="73"/>
      <c r="AK5" s="71" t="s">
        <v>297</v>
      </c>
      <c r="AL5" s="72"/>
      <c r="AM5" s="72"/>
      <c r="AN5" s="73"/>
    </row>
    <row r="6" spans="1:40" x14ac:dyDescent="0.3">
      <c r="D6" s="6" t="str" cm="1">
        <f t="array" aca="1" ref="D6:G9" ca="1">ShiftRows!S18:V21</f>
        <v>4D</v>
      </c>
      <c r="E6" s="2" t="str">
        <f ca="1"/>
        <v>6A</v>
      </c>
      <c r="F6" s="2" t="str">
        <f ca="1"/>
        <v>53</v>
      </c>
      <c r="G6" s="2" t="str">
        <f ca="1"/>
        <v>04</v>
      </c>
      <c r="I6" s="98" t="str">
        <f>IF(SubBytes!G6=10,"In Runde 10 wird MixColums übersprungen","")</f>
        <v/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K6" s="17" t="str" cm="1">
        <f t="array" aca="1" ref="AK6:AN9" ca="1">IF(SubBytes!G6=10,_xlfn.ANCHORARRAY(MixColumns!D6),_xlfn.MAKEARRAY(4,4,_xlfn.LAMBDA(_xlpm.x,_xlpm.y,
DEC2HEX(_xlfn.TAKE(_xlfn.SCAN(0,
_xlfn.CHOOSECOLS(
_xlfn.MAKEARRAY(4,4,_xlfn.LAMBDA(_xlpm.z,_xlpm.s,BIN2DEC(_xlfn.CONCAT(GFMultDiv(GFPoly(INDEX(MDS,2*_xlpm.s-1,2*_xlpm.z-1)),GFPoly(HEX2DEC(INDEX(_xlfn.ANCHORARRAY(D6),_xlpm.z,_xlpm.y))),GFPoly(283),2))))),_xlpm.x),_xlfn.LAMBDA(_xlpm.a,_xlpm.b,_xlfn.BITXOR(_xlpm.a,_xlpm.b))),-1),2)
)))</f>
        <v>20</v>
      </c>
      <c r="AL6" s="2" t="str">
        <f ca="1"/>
        <v>E1</v>
      </c>
      <c r="AM6" s="2" t="str">
        <f ca="1"/>
        <v>42</v>
      </c>
      <c r="AN6" s="2" t="str">
        <f ca="1"/>
        <v>39</v>
      </c>
    </row>
    <row r="7" spans="1:40" x14ac:dyDescent="0.3">
      <c r="D7" s="6" t="str">
        <f ca="1"/>
        <v>ED</v>
      </c>
      <c r="E7" s="2" t="str">
        <f ca="1"/>
        <v>FC</v>
      </c>
      <c r="F7" s="2" t="str">
        <f ca="1"/>
        <v>C3</v>
      </c>
      <c r="G7" s="2" t="str">
        <f ca="1"/>
        <v>5B</v>
      </c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K7" s="2" t="str">
        <f ca="1"/>
        <v>63</v>
      </c>
      <c r="AL7" s="2" t="str">
        <f ca="1"/>
        <v>E5</v>
      </c>
      <c r="AM7" s="2" t="str">
        <f ca="1"/>
        <v>66</v>
      </c>
      <c r="AN7" s="2" t="str">
        <f ca="1"/>
        <v>58</v>
      </c>
    </row>
    <row r="8" spans="1:40" x14ac:dyDescent="0.3">
      <c r="D8" s="6" t="str">
        <f ca="1"/>
        <v>B1</v>
      </c>
      <c r="E8" s="2" t="str">
        <f ca="1"/>
        <v>23</v>
      </c>
      <c r="F8" s="2" t="str">
        <f ca="1"/>
        <v>09</v>
      </c>
      <c r="G8" s="2" t="str">
        <f ca="1"/>
        <v>1B</v>
      </c>
      <c r="AK8" s="2" t="str">
        <f ca="1"/>
        <v>B0</v>
      </c>
      <c r="AL8" s="2" t="str">
        <f ca="1"/>
        <v>CB</v>
      </c>
      <c r="AM8" s="2" t="str">
        <f ca="1"/>
        <v>4C</v>
      </c>
      <c r="AN8" s="2" t="str">
        <f ca="1"/>
        <v>3B</v>
      </c>
    </row>
    <row r="9" spans="1:40" x14ac:dyDescent="0.3">
      <c r="D9" s="6" t="str">
        <f ca="1"/>
        <v>27</v>
      </c>
      <c r="E9" s="2" t="str">
        <f ca="1"/>
        <v>09</v>
      </c>
      <c r="F9" s="2" t="str">
        <f ca="1"/>
        <v>B3</v>
      </c>
      <c r="G9" s="2" t="str">
        <f ca="1"/>
        <v>C7</v>
      </c>
      <c r="AK9" s="2" t="str">
        <f ca="1"/>
        <v>C5</v>
      </c>
      <c r="AL9" s="2" t="str">
        <f ca="1"/>
        <v>73</v>
      </c>
      <c r="AM9" s="2" t="str">
        <f ca="1"/>
        <v>42</v>
      </c>
      <c r="AN9" s="2" t="str">
        <f ca="1"/>
        <v>D9</v>
      </c>
    </row>
    <row r="11" spans="1:40" x14ac:dyDescent="0.3">
      <c r="U11" s="87">
        <v>2</v>
      </c>
      <c r="V11" s="87"/>
      <c r="W11" s="91" t="s">
        <v>294</v>
      </c>
      <c r="X11" s="88" t="str">
        <f ca="1">Q13</f>
        <v>4D</v>
      </c>
      <c r="Y11" s="88"/>
      <c r="AD11" s="99" t="s">
        <v>290</v>
      </c>
      <c r="AE11" s="96" t="str">
        <f ca="1">BIN2HEX(_xlfn.CONCAT(GFMultDiv(GFPoly(HEX2DEC(U11)),GFPoly(HEX2DEC(X11)),GFPoly(283),2)),2)</f>
        <v>9A</v>
      </c>
      <c r="AF11" s="96"/>
    </row>
    <row r="12" spans="1:40" x14ac:dyDescent="0.3">
      <c r="U12" s="87"/>
      <c r="V12" s="87"/>
      <c r="W12" s="91"/>
      <c r="X12" s="88"/>
      <c r="Y12" s="88"/>
      <c r="AD12" s="99"/>
      <c r="AE12" s="96"/>
      <c r="AF12" s="96"/>
    </row>
    <row r="13" spans="1:40" x14ac:dyDescent="0.3">
      <c r="E13" s="87">
        <v>2</v>
      </c>
      <c r="F13" s="87"/>
      <c r="G13" s="87">
        <v>3</v>
      </c>
      <c r="H13" s="87"/>
      <c r="I13" s="87">
        <v>1</v>
      </c>
      <c r="J13" s="87"/>
      <c r="K13" s="87">
        <v>1</v>
      </c>
      <c r="L13" s="87"/>
      <c r="Q13" s="88" t="str">
        <f ca="1">D6</f>
        <v>4D</v>
      </c>
      <c r="R13" s="88"/>
      <c r="AD13" s="16"/>
      <c r="AE13" s="95" t="s">
        <v>298</v>
      </c>
      <c r="AF13" s="95"/>
    </row>
    <row r="14" spans="1:40" x14ac:dyDescent="0.3">
      <c r="E14" s="87"/>
      <c r="F14" s="87"/>
      <c r="G14" s="87"/>
      <c r="H14" s="87"/>
      <c r="I14" s="87"/>
      <c r="J14" s="87"/>
      <c r="K14" s="87"/>
      <c r="L14" s="87"/>
      <c r="Q14" s="88"/>
      <c r="R14" s="88"/>
      <c r="V14" s="92" t="s">
        <v>295</v>
      </c>
      <c r="W14" s="87">
        <v>3</v>
      </c>
      <c r="X14" s="87"/>
      <c r="Y14" s="100" t="s">
        <v>294</v>
      </c>
      <c r="Z14" s="88" t="str">
        <f ca="1">Q15</f>
        <v>ED</v>
      </c>
      <c r="AA14" s="88"/>
      <c r="AD14" s="99" t="s">
        <v>290</v>
      </c>
      <c r="AE14" s="97" t="str">
        <f ca="1">BIN2HEX(_xlfn.CONCAT(GFMultDiv(GFPoly(HEX2DEC(W14)),GFPoly(HEX2DEC(Z14)),GFPoly(283),2)),2)</f>
        <v>2C</v>
      </c>
      <c r="AF14" s="97"/>
    </row>
    <row r="15" spans="1:40" x14ac:dyDescent="0.3">
      <c r="E15" s="87">
        <v>1</v>
      </c>
      <c r="F15" s="87"/>
      <c r="G15" s="87">
        <v>2</v>
      </c>
      <c r="H15" s="87"/>
      <c r="I15" s="87">
        <v>3</v>
      </c>
      <c r="J15" s="87"/>
      <c r="K15" s="87">
        <v>1</v>
      </c>
      <c r="L15" s="87"/>
      <c r="Q15" s="88" t="str">
        <f ca="1">D7</f>
        <v>ED</v>
      </c>
      <c r="R15" s="88"/>
      <c r="V15" s="92"/>
      <c r="W15" s="87"/>
      <c r="X15" s="87"/>
      <c r="Y15" s="100"/>
      <c r="Z15" s="88"/>
      <c r="AA15" s="88"/>
      <c r="AD15" s="99"/>
      <c r="AE15" s="97"/>
      <c r="AF15" s="97"/>
    </row>
    <row r="16" spans="1:40" x14ac:dyDescent="0.3">
      <c r="E16" s="87"/>
      <c r="F16" s="87"/>
      <c r="G16" s="87"/>
      <c r="H16" s="87"/>
      <c r="I16" s="87"/>
      <c r="J16" s="87"/>
      <c r="K16" s="87"/>
      <c r="L16" s="87"/>
      <c r="N16" s="92" t="s">
        <v>294</v>
      </c>
      <c r="Q16" s="88"/>
      <c r="R16" s="88"/>
      <c r="T16" s="92" t="s">
        <v>296</v>
      </c>
      <c r="U16" s="92"/>
      <c r="AD16" s="16"/>
      <c r="AE16" s="95" t="s">
        <v>298</v>
      </c>
      <c r="AF16" s="95"/>
    </row>
    <row r="17" spans="2:40" x14ac:dyDescent="0.3">
      <c r="E17" s="87">
        <v>1</v>
      </c>
      <c r="F17" s="87"/>
      <c r="G17" s="87">
        <v>1</v>
      </c>
      <c r="H17" s="87"/>
      <c r="I17" s="87">
        <v>2</v>
      </c>
      <c r="J17" s="87"/>
      <c r="K17" s="87">
        <v>3</v>
      </c>
      <c r="L17" s="87"/>
      <c r="N17" s="92"/>
      <c r="Q17" s="88" t="str">
        <f ca="1">D8</f>
        <v>B1</v>
      </c>
      <c r="R17" s="88"/>
      <c r="T17" s="92"/>
      <c r="U17" s="92"/>
      <c r="W17" s="92" t="s">
        <v>295</v>
      </c>
      <c r="X17" s="87">
        <v>1</v>
      </c>
      <c r="Y17" s="87"/>
      <c r="Z17" s="100" t="s">
        <v>294</v>
      </c>
      <c r="AA17" s="88" t="str">
        <f ca="1">Q17</f>
        <v>B1</v>
      </c>
      <c r="AB17" s="88"/>
      <c r="AD17" s="99" t="s">
        <v>290</v>
      </c>
      <c r="AE17" s="97" t="str">
        <f ca="1">BIN2HEX(_xlfn.CONCAT(GFMultDiv(GFPoly(HEX2DEC(X17)),GFPoly(HEX2DEC(AA17)),GFPoly(283),2)),2)</f>
        <v>B1</v>
      </c>
      <c r="AF17" s="97"/>
    </row>
    <row r="18" spans="2:40" x14ac:dyDescent="0.3">
      <c r="E18" s="87"/>
      <c r="F18" s="87"/>
      <c r="G18" s="87"/>
      <c r="H18" s="87"/>
      <c r="I18" s="87"/>
      <c r="J18" s="87"/>
      <c r="K18" s="87"/>
      <c r="L18" s="87"/>
      <c r="Q18" s="88"/>
      <c r="R18" s="88"/>
      <c r="W18" s="92"/>
      <c r="X18" s="87"/>
      <c r="Y18" s="87"/>
      <c r="Z18" s="100"/>
      <c r="AA18" s="88"/>
      <c r="AB18" s="88"/>
      <c r="AD18" s="99"/>
      <c r="AE18" s="97"/>
      <c r="AF18" s="97"/>
    </row>
    <row r="19" spans="2:40" x14ac:dyDescent="0.3">
      <c r="E19" s="87">
        <v>3</v>
      </c>
      <c r="F19" s="87"/>
      <c r="G19" s="87">
        <v>1</v>
      </c>
      <c r="H19" s="87"/>
      <c r="I19" s="87">
        <v>1</v>
      </c>
      <c r="J19" s="87"/>
      <c r="K19" s="87">
        <v>2</v>
      </c>
      <c r="L19" s="87"/>
      <c r="Q19" s="88" t="str">
        <f ca="1">D9</f>
        <v>27</v>
      </c>
      <c r="R19" s="88"/>
      <c r="AD19" s="16"/>
      <c r="AE19" s="95" t="s">
        <v>298</v>
      </c>
      <c r="AF19" s="95"/>
    </row>
    <row r="20" spans="2:40" x14ac:dyDescent="0.3">
      <c r="E20" s="87"/>
      <c r="F20" s="87"/>
      <c r="G20" s="87"/>
      <c r="H20" s="87"/>
      <c r="I20" s="87"/>
      <c r="J20" s="87"/>
      <c r="K20" s="87"/>
      <c r="L20" s="87"/>
      <c r="Q20" s="88"/>
      <c r="R20" s="88"/>
      <c r="X20" s="92" t="s">
        <v>295</v>
      </c>
      <c r="Y20" s="87">
        <v>1</v>
      </c>
      <c r="Z20" s="87"/>
      <c r="AA20" s="100" t="s">
        <v>294</v>
      </c>
      <c r="AB20" s="88" t="str">
        <f ca="1">Q19</f>
        <v>27</v>
      </c>
      <c r="AC20" s="88"/>
      <c r="AD20" s="105" t="s">
        <v>290</v>
      </c>
      <c r="AE20" s="97" t="str">
        <f ca="1">BIN2HEX(_xlfn.CONCAT(GFMultDiv(GFPoly(HEX2DEC(Y20)),GFPoly(HEX2DEC(AB20)),GFPoly(283),2)),2)</f>
        <v>27</v>
      </c>
      <c r="AF20" s="97"/>
    </row>
    <row r="21" spans="2:40" x14ac:dyDescent="0.3">
      <c r="X21" s="92"/>
      <c r="Y21" s="87"/>
      <c r="Z21" s="87"/>
      <c r="AA21" s="100"/>
      <c r="AB21" s="88"/>
      <c r="AC21" s="88"/>
      <c r="AD21" s="105"/>
      <c r="AE21" s="97"/>
      <c r="AF21" s="97"/>
    </row>
    <row r="22" spans="2:40" ht="14.4" customHeight="1" x14ac:dyDescent="0.3"/>
    <row r="23" spans="2:40" ht="14.4" customHeight="1" x14ac:dyDescent="0.3">
      <c r="AC23" s="89" t="s">
        <v>296</v>
      </c>
      <c r="AD23" s="90"/>
      <c r="AE23" s="101" t="str">
        <f ca="1">BIN2HEX(_xlfn.CONCAT(GFAdd(GFAdd(GFPoly(HEX2DEC(AE11)),GFPoly(HEX2DEC(AE14))),GFAdd(GFPoly(HEX2DEC(AE17)),GFPoly(HEX2DEC((AE20)))))),2)</f>
        <v>20</v>
      </c>
      <c r="AF23" s="102"/>
    </row>
    <row r="24" spans="2:40" ht="14.4" customHeight="1" x14ac:dyDescent="0.3">
      <c r="AC24" s="89"/>
      <c r="AD24" s="90"/>
      <c r="AE24" s="103"/>
      <c r="AF24" s="104"/>
    </row>
    <row r="26" spans="2:40" x14ac:dyDescent="0.3">
      <c r="B26" s="94" t="s">
        <v>330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W26" s="94" t="s">
        <v>331</v>
      </c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</row>
    <row r="27" spans="2:40" ht="14.4" customHeight="1" x14ac:dyDescent="0.3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</row>
    <row r="28" spans="2:40" ht="14.4" customHeight="1" x14ac:dyDescent="0.3">
      <c r="B28" s="50" t="s">
        <v>309</v>
      </c>
      <c r="C28" s="50"/>
      <c r="W28" s="50" t="s">
        <v>310</v>
      </c>
      <c r="X28" s="50"/>
    </row>
    <row r="29" spans="2:40" x14ac:dyDescent="0.3">
      <c r="B29" s="93"/>
      <c r="C29" s="93"/>
      <c r="D29" s="37" t="str" cm="1">
        <f t="array" ref="D29:S29">_xlfn.MAKEARRAY(1,16,_xlfn.LAMBDA(_xlpm.z,_xlpm.s,DEC2HEX(_xlpm.s-1,1)))</f>
        <v>0</v>
      </c>
      <c r="E29" s="37" t="str">
        <v>1</v>
      </c>
      <c r="F29" s="37" t="str">
        <v>2</v>
      </c>
      <c r="G29" s="37" t="str">
        <v>3</v>
      </c>
      <c r="H29" s="37" t="str">
        <v>4</v>
      </c>
      <c r="I29" s="37" t="str">
        <v>5</v>
      </c>
      <c r="J29" s="37" t="str">
        <v>6</v>
      </c>
      <c r="K29" s="37" t="str">
        <v>7</v>
      </c>
      <c r="L29" s="37" t="str">
        <v>8</v>
      </c>
      <c r="M29" s="37" t="str">
        <v>9</v>
      </c>
      <c r="N29" s="37" t="str">
        <v>A</v>
      </c>
      <c r="O29" s="37" t="str">
        <v>B</v>
      </c>
      <c r="P29" s="37" t="str">
        <v>C</v>
      </c>
      <c r="Q29" s="37" t="str">
        <v>D</v>
      </c>
      <c r="R29" s="37" t="str">
        <v>E</v>
      </c>
      <c r="S29" s="37" t="str">
        <v>F</v>
      </c>
      <c r="W29" s="93"/>
      <c r="X29" s="93"/>
      <c r="Y29" s="37" t="str" cm="1">
        <f t="array" ref="Y29:AN29">_xlfn.MAKEARRAY(1,16,_xlfn.LAMBDA(_xlpm.z,_xlpm.s,DEC2HEX(_xlpm.s-1,1)))</f>
        <v>0</v>
      </c>
      <c r="Z29" s="37" t="str">
        <v>1</v>
      </c>
      <c r="AA29" s="37" t="str">
        <v>2</v>
      </c>
      <c r="AB29" s="37" t="str">
        <v>3</v>
      </c>
      <c r="AC29" s="37" t="str">
        <v>4</v>
      </c>
      <c r="AD29" s="37" t="str">
        <v>5</v>
      </c>
      <c r="AE29" s="37" t="str">
        <v>6</v>
      </c>
      <c r="AF29" s="37" t="str">
        <v>7</v>
      </c>
      <c r="AG29" s="37" t="str">
        <v>8</v>
      </c>
      <c r="AH29" s="37" t="str">
        <v>9</v>
      </c>
      <c r="AI29" s="37" t="str">
        <v>A</v>
      </c>
      <c r="AJ29" s="37" t="str">
        <v>B</v>
      </c>
      <c r="AK29" s="37" t="str">
        <v>C</v>
      </c>
      <c r="AL29" s="37" t="str">
        <v>D</v>
      </c>
      <c r="AM29" s="37" t="str">
        <v>E</v>
      </c>
      <c r="AN29" s="37" t="str">
        <v>F</v>
      </c>
    </row>
    <row r="30" spans="2:40" x14ac:dyDescent="0.3">
      <c r="C30" s="38" t="str" cm="1">
        <f t="array" ref="C30:C45">_xlfn.MAKEARRAY(16,1,_xlfn.LAMBDA(_xlpm.z,_xlpm.s,DEC2HEX(_xlpm.z-1,1)))</f>
        <v>0</v>
      </c>
      <c r="D30" t="str">
        <f>BIN2HEX(_xlfn.CONCAT(GFMultDiv(GFPoly(HEX2DEC($C30&amp;D$29)),GFPoly(2),GFPoly(283),2)),2)</f>
        <v>00</v>
      </c>
      <c r="E30" t="str">
        <f>BIN2HEX(_xlfn.CONCAT(GFMultDiv(GFPoly(HEX2DEC($C30&amp;E$29)),GFPoly(2),GFPoly(283),2)),2)</f>
        <v>02</v>
      </c>
      <c r="F30" t="str">
        <f>BIN2HEX(_xlfn.CONCAT(GFMultDiv(GFPoly(HEX2DEC($C30&amp;F$29)),GFPoly(2),GFPoly(283),2)),2)</f>
        <v>04</v>
      </c>
      <c r="G30" t="str">
        <f>BIN2HEX(_xlfn.CONCAT(GFMultDiv(GFPoly(HEX2DEC($C30&amp;G$29)),GFPoly(2),GFPoly(283),2)),2)</f>
        <v>06</v>
      </c>
      <c r="H30" t="str">
        <f>BIN2HEX(_xlfn.CONCAT(GFMultDiv(GFPoly(HEX2DEC($C30&amp;H$29)),GFPoly(2),GFPoly(283),2)),2)</f>
        <v>08</v>
      </c>
      <c r="I30" t="str">
        <f>BIN2HEX(_xlfn.CONCAT(GFMultDiv(GFPoly(HEX2DEC($C30&amp;I$29)),GFPoly(2),GFPoly(283),2)),2)</f>
        <v>0A</v>
      </c>
      <c r="J30" t="str">
        <f>BIN2HEX(_xlfn.CONCAT(GFMultDiv(GFPoly(HEX2DEC($C30&amp;J$29)),GFPoly(2),GFPoly(283),2)),2)</f>
        <v>0C</v>
      </c>
      <c r="K30" t="str">
        <f>BIN2HEX(_xlfn.CONCAT(GFMultDiv(GFPoly(HEX2DEC($C30&amp;K$29)),GFPoly(2),GFPoly(283),2)),2)</f>
        <v>0E</v>
      </c>
      <c r="L30" t="str">
        <f>BIN2HEX(_xlfn.CONCAT(GFMultDiv(GFPoly(HEX2DEC($C30&amp;L$29)),GFPoly(2),GFPoly(283),2)),2)</f>
        <v>10</v>
      </c>
      <c r="M30" t="str">
        <f>BIN2HEX(_xlfn.CONCAT(GFMultDiv(GFPoly(HEX2DEC($C30&amp;M$29)),GFPoly(2),GFPoly(283),2)),2)</f>
        <v>12</v>
      </c>
      <c r="N30" t="str">
        <f>BIN2HEX(_xlfn.CONCAT(GFMultDiv(GFPoly(HEX2DEC($C30&amp;N$29)),GFPoly(2),GFPoly(283),2)),2)</f>
        <v>14</v>
      </c>
      <c r="O30" t="str">
        <f>BIN2HEX(_xlfn.CONCAT(GFMultDiv(GFPoly(HEX2DEC($C30&amp;O$29)),GFPoly(2),GFPoly(283),2)),2)</f>
        <v>16</v>
      </c>
      <c r="P30" t="str">
        <f>BIN2HEX(_xlfn.CONCAT(GFMultDiv(GFPoly(HEX2DEC($C30&amp;P$29)),GFPoly(2),GFPoly(283),2)),2)</f>
        <v>18</v>
      </c>
      <c r="Q30" t="str">
        <f>BIN2HEX(_xlfn.CONCAT(GFMultDiv(GFPoly(HEX2DEC($C30&amp;Q$29)),GFPoly(2),GFPoly(283),2)),2)</f>
        <v>1A</v>
      </c>
      <c r="R30" t="str">
        <f>BIN2HEX(_xlfn.CONCAT(GFMultDiv(GFPoly(HEX2DEC($C30&amp;R$29)),GFPoly(2),GFPoly(283),2)),2)</f>
        <v>1C</v>
      </c>
      <c r="S30" t="str">
        <f>BIN2HEX(_xlfn.CONCAT(GFMultDiv(GFPoly(HEX2DEC($C30&amp;S$29)),GFPoly(2),GFPoly(283),2)),2)</f>
        <v>1E</v>
      </c>
      <c r="X30" s="38" t="str" cm="1">
        <f t="array" ref="X30:X45">_xlfn.MAKEARRAY(16,1,_xlfn.LAMBDA(_xlpm.z,_xlpm.s,DEC2HEX(_xlpm.z-1,1)))</f>
        <v>0</v>
      </c>
      <c r="Y30" t="str">
        <f>BIN2HEX(_xlfn.CONCAT(GFMultDiv(GFPoly(HEX2DEC($X30&amp;Y$29)),GFPoly(3),GFPoly(283),2)),2)</f>
        <v>00</v>
      </c>
      <c r="Z30" t="str">
        <f>BIN2HEX(_xlfn.CONCAT(GFMultDiv(GFPoly(HEX2DEC($X30&amp;Z$29)),GFPoly(3),GFPoly(283),2)),2)</f>
        <v>03</v>
      </c>
      <c r="AA30" t="str">
        <f>BIN2HEX(_xlfn.CONCAT(GFMultDiv(GFPoly(HEX2DEC($X30&amp;AA$29)),GFPoly(3),GFPoly(283),2)),2)</f>
        <v>06</v>
      </c>
      <c r="AB30" t="str">
        <f>BIN2HEX(_xlfn.CONCAT(GFMultDiv(GFPoly(HEX2DEC($X30&amp;AB$29)),GFPoly(3),GFPoly(283),2)),2)</f>
        <v>05</v>
      </c>
      <c r="AC30" t="str">
        <f>BIN2HEX(_xlfn.CONCAT(GFMultDiv(GFPoly(HEX2DEC($X30&amp;AC$29)),GFPoly(3),GFPoly(283),2)),2)</f>
        <v>0C</v>
      </c>
      <c r="AD30" t="str">
        <f>BIN2HEX(_xlfn.CONCAT(GFMultDiv(GFPoly(HEX2DEC($X30&amp;AD$29)),GFPoly(3),GFPoly(283),2)),2)</f>
        <v>0F</v>
      </c>
      <c r="AE30" t="str">
        <f>BIN2HEX(_xlfn.CONCAT(GFMultDiv(GFPoly(HEX2DEC($X30&amp;AE$29)),GFPoly(3),GFPoly(283),2)),2)</f>
        <v>0A</v>
      </c>
      <c r="AF30" t="str">
        <f>BIN2HEX(_xlfn.CONCAT(GFMultDiv(GFPoly(HEX2DEC($X30&amp;AF$29)),GFPoly(3),GFPoly(283),2)),2)</f>
        <v>09</v>
      </c>
      <c r="AG30" t="str">
        <f>BIN2HEX(_xlfn.CONCAT(GFMultDiv(GFPoly(HEX2DEC($X30&amp;AG$29)),GFPoly(3),GFPoly(283),2)),2)</f>
        <v>18</v>
      </c>
      <c r="AH30" t="str">
        <f>BIN2HEX(_xlfn.CONCAT(GFMultDiv(GFPoly(HEX2DEC($X30&amp;AH$29)),GFPoly(3),GFPoly(283),2)),2)</f>
        <v>1B</v>
      </c>
      <c r="AI30" t="str">
        <f>BIN2HEX(_xlfn.CONCAT(GFMultDiv(GFPoly(HEX2DEC($X30&amp;AI$29)),GFPoly(3),GFPoly(283),2)),2)</f>
        <v>1E</v>
      </c>
      <c r="AJ30" t="str">
        <f>BIN2HEX(_xlfn.CONCAT(GFMultDiv(GFPoly(HEX2DEC($X30&amp;AJ$29)),GFPoly(3),GFPoly(283),2)),2)</f>
        <v>1D</v>
      </c>
      <c r="AK30" t="str">
        <f>BIN2HEX(_xlfn.CONCAT(GFMultDiv(GFPoly(HEX2DEC($X30&amp;AK$29)),GFPoly(3),GFPoly(283),2)),2)</f>
        <v>14</v>
      </c>
      <c r="AL30" t="str">
        <f>BIN2HEX(_xlfn.CONCAT(GFMultDiv(GFPoly(HEX2DEC($X30&amp;AL$29)),GFPoly(3),GFPoly(283),2)),2)</f>
        <v>17</v>
      </c>
      <c r="AM30" t="str">
        <f>BIN2HEX(_xlfn.CONCAT(GFMultDiv(GFPoly(HEX2DEC($X30&amp;AM$29)),GFPoly(3),GFPoly(283),2)),2)</f>
        <v>12</v>
      </c>
      <c r="AN30" t="str">
        <f>BIN2HEX(_xlfn.CONCAT(GFMultDiv(GFPoly(HEX2DEC($X30&amp;AN$29)),GFPoly(3),GFPoly(283),2)),2)</f>
        <v>11</v>
      </c>
    </row>
    <row r="31" spans="2:40" x14ac:dyDescent="0.3">
      <c r="C31" s="39" t="str">
        <v>1</v>
      </c>
      <c r="D31" t="str">
        <f>BIN2HEX(_xlfn.CONCAT(GFMultDiv(GFPoly(HEX2DEC($C31&amp;D$29)),GFPoly(2),GFPoly(283),2)),2)</f>
        <v>20</v>
      </c>
      <c r="E31" t="str">
        <f>BIN2HEX(_xlfn.CONCAT(GFMultDiv(GFPoly(HEX2DEC($C31&amp;E$29)),GFPoly(2),GFPoly(283),2)),2)</f>
        <v>22</v>
      </c>
      <c r="F31" t="str">
        <f>BIN2HEX(_xlfn.CONCAT(GFMultDiv(GFPoly(HEX2DEC($C31&amp;F$29)),GFPoly(2),GFPoly(283),2)),2)</f>
        <v>24</v>
      </c>
      <c r="G31" t="str">
        <f>BIN2HEX(_xlfn.CONCAT(GFMultDiv(GFPoly(HEX2DEC($C31&amp;G$29)),GFPoly(2),GFPoly(283),2)),2)</f>
        <v>26</v>
      </c>
      <c r="H31" t="str">
        <f>BIN2HEX(_xlfn.CONCAT(GFMultDiv(GFPoly(HEX2DEC($C31&amp;H$29)),GFPoly(2),GFPoly(283),2)),2)</f>
        <v>28</v>
      </c>
      <c r="I31" t="str">
        <f>BIN2HEX(_xlfn.CONCAT(GFMultDiv(GFPoly(HEX2DEC($C31&amp;I$29)),GFPoly(2),GFPoly(283),2)),2)</f>
        <v>2A</v>
      </c>
      <c r="J31" t="str">
        <f>BIN2HEX(_xlfn.CONCAT(GFMultDiv(GFPoly(HEX2DEC($C31&amp;J$29)),GFPoly(2),GFPoly(283),2)),2)</f>
        <v>2C</v>
      </c>
      <c r="K31" t="str">
        <f>BIN2HEX(_xlfn.CONCAT(GFMultDiv(GFPoly(HEX2DEC($C31&amp;K$29)),GFPoly(2),GFPoly(283),2)),2)</f>
        <v>2E</v>
      </c>
      <c r="L31" t="str">
        <f>BIN2HEX(_xlfn.CONCAT(GFMultDiv(GFPoly(HEX2DEC($C31&amp;L$29)),GFPoly(2),GFPoly(283),2)),2)</f>
        <v>30</v>
      </c>
      <c r="M31" t="str">
        <f>BIN2HEX(_xlfn.CONCAT(GFMultDiv(GFPoly(HEX2DEC($C31&amp;M$29)),GFPoly(2),GFPoly(283),2)),2)</f>
        <v>32</v>
      </c>
      <c r="N31" t="str">
        <f>BIN2HEX(_xlfn.CONCAT(GFMultDiv(GFPoly(HEX2DEC($C31&amp;N$29)),GFPoly(2),GFPoly(283),2)),2)</f>
        <v>34</v>
      </c>
      <c r="O31" t="str">
        <f>BIN2HEX(_xlfn.CONCAT(GFMultDiv(GFPoly(HEX2DEC($C31&amp;O$29)),GFPoly(2),GFPoly(283),2)),2)</f>
        <v>36</v>
      </c>
      <c r="P31" t="str">
        <f>BIN2HEX(_xlfn.CONCAT(GFMultDiv(GFPoly(HEX2DEC($C31&amp;P$29)),GFPoly(2),GFPoly(283),2)),2)</f>
        <v>38</v>
      </c>
      <c r="Q31" t="str">
        <f>BIN2HEX(_xlfn.CONCAT(GFMultDiv(GFPoly(HEX2DEC($C31&amp;Q$29)),GFPoly(2),GFPoly(283),2)),2)</f>
        <v>3A</v>
      </c>
      <c r="R31" t="str">
        <f>BIN2HEX(_xlfn.CONCAT(GFMultDiv(GFPoly(HEX2DEC($C31&amp;R$29)),GFPoly(2),GFPoly(283),2)),2)</f>
        <v>3C</v>
      </c>
      <c r="S31" t="str">
        <f>BIN2HEX(_xlfn.CONCAT(GFMultDiv(GFPoly(HEX2DEC($C31&amp;S$29)),GFPoly(2),GFPoly(283),2)),2)</f>
        <v>3E</v>
      </c>
      <c r="X31" s="39" t="str">
        <v>1</v>
      </c>
      <c r="Y31" t="str">
        <f>BIN2HEX(_xlfn.CONCAT(GFMultDiv(GFPoly(HEX2DEC($X31&amp;Y$29)),GFPoly(3),GFPoly(283),2)),2)</f>
        <v>30</v>
      </c>
      <c r="Z31" t="str">
        <f>BIN2HEX(_xlfn.CONCAT(GFMultDiv(GFPoly(HEX2DEC($X31&amp;Z$29)),GFPoly(3),GFPoly(283),2)),2)</f>
        <v>33</v>
      </c>
      <c r="AA31" t="str">
        <f>BIN2HEX(_xlfn.CONCAT(GFMultDiv(GFPoly(HEX2DEC($X31&amp;AA$29)),GFPoly(3),GFPoly(283),2)),2)</f>
        <v>36</v>
      </c>
      <c r="AB31" t="str">
        <f>BIN2HEX(_xlfn.CONCAT(GFMultDiv(GFPoly(HEX2DEC($X31&amp;AB$29)),GFPoly(3),GFPoly(283),2)),2)</f>
        <v>35</v>
      </c>
      <c r="AC31" t="str">
        <f>BIN2HEX(_xlfn.CONCAT(GFMultDiv(GFPoly(HEX2DEC($X31&amp;AC$29)),GFPoly(3),GFPoly(283),2)),2)</f>
        <v>3C</v>
      </c>
      <c r="AD31" t="str">
        <f>BIN2HEX(_xlfn.CONCAT(GFMultDiv(GFPoly(HEX2DEC($X31&amp;AD$29)),GFPoly(3),GFPoly(283),2)),2)</f>
        <v>3F</v>
      </c>
      <c r="AE31" t="str">
        <f>BIN2HEX(_xlfn.CONCAT(GFMultDiv(GFPoly(HEX2DEC($X31&amp;AE$29)),GFPoly(3),GFPoly(283),2)),2)</f>
        <v>3A</v>
      </c>
      <c r="AF31" t="str">
        <f>BIN2HEX(_xlfn.CONCAT(GFMultDiv(GFPoly(HEX2DEC($X31&amp;AF$29)),GFPoly(3),GFPoly(283),2)),2)</f>
        <v>39</v>
      </c>
      <c r="AG31" t="str">
        <f>BIN2HEX(_xlfn.CONCAT(GFMultDiv(GFPoly(HEX2DEC($X31&amp;AG$29)),GFPoly(3),GFPoly(283),2)),2)</f>
        <v>28</v>
      </c>
      <c r="AH31" t="str">
        <f>BIN2HEX(_xlfn.CONCAT(GFMultDiv(GFPoly(HEX2DEC($X31&amp;AH$29)),GFPoly(3),GFPoly(283),2)),2)</f>
        <v>2B</v>
      </c>
      <c r="AI31" t="str">
        <f>BIN2HEX(_xlfn.CONCAT(GFMultDiv(GFPoly(HEX2DEC($X31&amp;AI$29)),GFPoly(3),GFPoly(283),2)),2)</f>
        <v>2E</v>
      </c>
      <c r="AJ31" t="str">
        <f>BIN2HEX(_xlfn.CONCAT(GFMultDiv(GFPoly(HEX2DEC($X31&amp;AJ$29)),GFPoly(3),GFPoly(283),2)),2)</f>
        <v>2D</v>
      </c>
      <c r="AK31" t="str">
        <f>BIN2HEX(_xlfn.CONCAT(GFMultDiv(GFPoly(HEX2DEC($X31&amp;AK$29)),GFPoly(3),GFPoly(283),2)),2)</f>
        <v>24</v>
      </c>
      <c r="AL31" t="str">
        <f>BIN2HEX(_xlfn.CONCAT(GFMultDiv(GFPoly(HEX2DEC($X31&amp;AL$29)),GFPoly(3),GFPoly(283),2)),2)</f>
        <v>27</v>
      </c>
      <c r="AM31" t="str">
        <f>BIN2HEX(_xlfn.CONCAT(GFMultDiv(GFPoly(HEX2DEC($X31&amp;AM$29)),GFPoly(3),GFPoly(283),2)),2)</f>
        <v>22</v>
      </c>
      <c r="AN31" t="str">
        <f>BIN2HEX(_xlfn.CONCAT(GFMultDiv(GFPoly(HEX2DEC($X31&amp;AN$29)),GFPoly(3),GFPoly(283),2)),2)</f>
        <v>21</v>
      </c>
    </row>
    <row r="32" spans="2:40" x14ac:dyDescent="0.3">
      <c r="C32" s="39" t="str">
        <v>2</v>
      </c>
      <c r="D32" t="str">
        <f>BIN2HEX(_xlfn.CONCAT(GFMultDiv(GFPoly(HEX2DEC($C32&amp;D$29)),GFPoly(2),GFPoly(283),2)),2)</f>
        <v>40</v>
      </c>
      <c r="E32" t="str">
        <f>BIN2HEX(_xlfn.CONCAT(GFMultDiv(GFPoly(HEX2DEC($C32&amp;E$29)),GFPoly(2),GFPoly(283),2)),2)</f>
        <v>42</v>
      </c>
      <c r="F32" t="str">
        <f>BIN2HEX(_xlfn.CONCAT(GFMultDiv(GFPoly(HEX2DEC($C32&amp;F$29)),GFPoly(2),GFPoly(283),2)),2)</f>
        <v>44</v>
      </c>
      <c r="G32" t="str">
        <f>BIN2HEX(_xlfn.CONCAT(GFMultDiv(GFPoly(HEX2DEC($C32&amp;G$29)),GFPoly(2),GFPoly(283),2)),2)</f>
        <v>46</v>
      </c>
      <c r="H32" t="str">
        <f>BIN2HEX(_xlfn.CONCAT(GFMultDiv(GFPoly(HEX2DEC($C32&amp;H$29)),GFPoly(2),GFPoly(283),2)),2)</f>
        <v>48</v>
      </c>
      <c r="I32" t="str">
        <f>BIN2HEX(_xlfn.CONCAT(GFMultDiv(GFPoly(HEX2DEC($C32&amp;I$29)),GFPoly(2),GFPoly(283),2)),2)</f>
        <v>4A</v>
      </c>
      <c r="J32" t="str">
        <f>BIN2HEX(_xlfn.CONCAT(GFMultDiv(GFPoly(HEX2DEC($C32&amp;J$29)),GFPoly(2),GFPoly(283),2)),2)</f>
        <v>4C</v>
      </c>
      <c r="K32" t="str">
        <f>BIN2HEX(_xlfn.CONCAT(GFMultDiv(GFPoly(HEX2DEC($C32&amp;K$29)),GFPoly(2),GFPoly(283),2)),2)</f>
        <v>4E</v>
      </c>
      <c r="L32" t="str">
        <f>BIN2HEX(_xlfn.CONCAT(GFMultDiv(GFPoly(HEX2DEC($C32&amp;L$29)),GFPoly(2),GFPoly(283),2)),2)</f>
        <v>50</v>
      </c>
      <c r="M32" t="str">
        <f>BIN2HEX(_xlfn.CONCAT(GFMultDiv(GFPoly(HEX2DEC($C32&amp;M$29)),GFPoly(2),GFPoly(283),2)),2)</f>
        <v>52</v>
      </c>
      <c r="N32" t="str">
        <f>BIN2HEX(_xlfn.CONCAT(GFMultDiv(GFPoly(HEX2DEC($C32&amp;N$29)),GFPoly(2),GFPoly(283),2)),2)</f>
        <v>54</v>
      </c>
      <c r="O32" t="str">
        <f>BIN2HEX(_xlfn.CONCAT(GFMultDiv(GFPoly(HEX2DEC($C32&amp;O$29)),GFPoly(2),GFPoly(283),2)),2)</f>
        <v>56</v>
      </c>
      <c r="P32" t="str">
        <f>BIN2HEX(_xlfn.CONCAT(GFMultDiv(GFPoly(HEX2DEC($C32&amp;P$29)),GFPoly(2),GFPoly(283),2)),2)</f>
        <v>58</v>
      </c>
      <c r="Q32" t="str">
        <f>BIN2HEX(_xlfn.CONCAT(GFMultDiv(GFPoly(HEX2DEC($C32&amp;Q$29)),GFPoly(2),GFPoly(283),2)),2)</f>
        <v>5A</v>
      </c>
      <c r="R32" t="str">
        <f>BIN2HEX(_xlfn.CONCAT(GFMultDiv(GFPoly(HEX2DEC($C32&amp;R$29)),GFPoly(2),GFPoly(283),2)),2)</f>
        <v>5C</v>
      </c>
      <c r="S32" t="str">
        <f>BIN2HEX(_xlfn.CONCAT(GFMultDiv(GFPoly(HEX2DEC($C32&amp;S$29)),GFPoly(2),GFPoly(283),2)),2)</f>
        <v>5E</v>
      </c>
      <c r="X32" s="39" t="str">
        <v>2</v>
      </c>
      <c r="Y32" t="str">
        <f>BIN2HEX(_xlfn.CONCAT(GFMultDiv(GFPoly(HEX2DEC($X32&amp;Y$29)),GFPoly(3),GFPoly(283),2)),2)</f>
        <v>60</v>
      </c>
      <c r="Z32" t="str">
        <f>BIN2HEX(_xlfn.CONCAT(GFMultDiv(GFPoly(HEX2DEC($X32&amp;Z$29)),GFPoly(3),GFPoly(283),2)),2)</f>
        <v>63</v>
      </c>
      <c r="AA32" t="str">
        <f>BIN2HEX(_xlfn.CONCAT(GFMultDiv(GFPoly(HEX2DEC($X32&amp;AA$29)),GFPoly(3),GFPoly(283),2)),2)</f>
        <v>66</v>
      </c>
      <c r="AB32" t="str">
        <f>BIN2HEX(_xlfn.CONCAT(GFMultDiv(GFPoly(HEX2DEC($X32&amp;AB$29)),GFPoly(3),GFPoly(283),2)),2)</f>
        <v>65</v>
      </c>
      <c r="AC32" t="str">
        <f>BIN2HEX(_xlfn.CONCAT(GFMultDiv(GFPoly(HEX2DEC($X32&amp;AC$29)),GFPoly(3),GFPoly(283),2)),2)</f>
        <v>6C</v>
      </c>
      <c r="AD32" t="str">
        <f>BIN2HEX(_xlfn.CONCAT(GFMultDiv(GFPoly(HEX2DEC($X32&amp;AD$29)),GFPoly(3),GFPoly(283),2)),2)</f>
        <v>6F</v>
      </c>
      <c r="AE32" t="str">
        <f>BIN2HEX(_xlfn.CONCAT(GFMultDiv(GFPoly(HEX2DEC($X32&amp;AE$29)),GFPoly(3),GFPoly(283),2)),2)</f>
        <v>6A</v>
      </c>
      <c r="AF32" t="str">
        <f>BIN2HEX(_xlfn.CONCAT(GFMultDiv(GFPoly(HEX2DEC($X32&amp;AF$29)),GFPoly(3),GFPoly(283),2)),2)</f>
        <v>69</v>
      </c>
      <c r="AG32" t="str">
        <f>BIN2HEX(_xlfn.CONCAT(GFMultDiv(GFPoly(HEX2DEC($X32&amp;AG$29)),GFPoly(3),GFPoly(283),2)),2)</f>
        <v>78</v>
      </c>
      <c r="AH32" t="str">
        <f>BIN2HEX(_xlfn.CONCAT(GFMultDiv(GFPoly(HEX2DEC($X32&amp;AH$29)),GFPoly(3),GFPoly(283),2)),2)</f>
        <v>7B</v>
      </c>
      <c r="AI32" t="str">
        <f>BIN2HEX(_xlfn.CONCAT(GFMultDiv(GFPoly(HEX2DEC($X32&amp;AI$29)),GFPoly(3),GFPoly(283),2)),2)</f>
        <v>7E</v>
      </c>
      <c r="AJ32" t="str">
        <f>BIN2HEX(_xlfn.CONCAT(GFMultDiv(GFPoly(HEX2DEC($X32&amp;AJ$29)),GFPoly(3),GFPoly(283),2)),2)</f>
        <v>7D</v>
      </c>
      <c r="AK32" t="str">
        <f>BIN2HEX(_xlfn.CONCAT(GFMultDiv(GFPoly(HEX2DEC($X32&amp;AK$29)),GFPoly(3),GFPoly(283),2)),2)</f>
        <v>74</v>
      </c>
      <c r="AL32" t="str">
        <f>BIN2HEX(_xlfn.CONCAT(GFMultDiv(GFPoly(HEX2DEC($X32&amp;AL$29)),GFPoly(3),GFPoly(283),2)),2)</f>
        <v>77</v>
      </c>
      <c r="AM32" t="str">
        <f>BIN2HEX(_xlfn.CONCAT(GFMultDiv(GFPoly(HEX2DEC($X32&amp;AM$29)),GFPoly(3),GFPoly(283),2)),2)</f>
        <v>72</v>
      </c>
      <c r="AN32" t="str">
        <f>BIN2HEX(_xlfn.CONCAT(GFMultDiv(GFPoly(HEX2DEC($X32&amp;AN$29)),GFPoly(3),GFPoly(283),2)),2)</f>
        <v>71</v>
      </c>
    </row>
    <row r="33" spans="3:40" x14ac:dyDescent="0.3">
      <c r="C33" s="39" t="str">
        <v>3</v>
      </c>
      <c r="D33" t="str">
        <f>BIN2HEX(_xlfn.CONCAT(GFMultDiv(GFPoly(HEX2DEC($C33&amp;D$29)),GFPoly(2),GFPoly(283),2)),2)</f>
        <v>60</v>
      </c>
      <c r="E33" t="str">
        <f>BIN2HEX(_xlfn.CONCAT(GFMultDiv(GFPoly(HEX2DEC($C33&amp;E$29)),GFPoly(2),GFPoly(283),2)),2)</f>
        <v>62</v>
      </c>
      <c r="F33" t="str">
        <f>BIN2HEX(_xlfn.CONCAT(GFMultDiv(GFPoly(HEX2DEC($C33&amp;F$29)),GFPoly(2),GFPoly(283),2)),2)</f>
        <v>64</v>
      </c>
      <c r="G33" t="str">
        <f>BIN2HEX(_xlfn.CONCAT(GFMultDiv(GFPoly(HEX2DEC($C33&amp;G$29)),GFPoly(2),GFPoly(283),2)),2)</f>
        <v>66</v>
      </c>
      <c r="H33" t="str">
        <f>BIN2HEX(_xlfn.CONCAT(GFMultDiv(GFPoly(HEX2DEC($C33&amp;H$29)),GFPoly(2),GFPoly(283),2)),2)</f>
        <v>68</v>
      </c>
      <c r="I33" t="str">
        <f>BIN2HEX(_xlfn.CONCAT(GFMultDiv(GFPoly(HEX2DEC($C33&amp;I$29)),GFPoly(2),GFPoly(283),2)),2)</f>
        <v>6A</v>
      </c>
      <c r="J33" t="str">
        <f>BIN2HEX(_xlfn.CONCAT(GFMultDiv(GFPoly(HEX2DEC($C33&amp;J$29)),GFPoly(2),GFPoly(283),2)),2)</f>
        <v>6C</v>
      </c>
      <c r="K33" t="str">
        <f>BIN2HEX(_xlfn.CONCAT(GFMultDiv(GFPoly(HEX2DEC($C33&amp;K$29)),GFPoly(2),GFPoly(283),2)),2)</f>
        <v>6E</v>
      </c>
      <c r="L33" t="str">
        <f>BIN2HEX(_xlfn.CONCAT(GFMultDiv(GFPoly(HEX2DEC($C33&amp;L$29)),GFPoly(2),GFPoly(283),2)),2)</f>
        <v>70</v>
      </c>
      <c r="M33" t="str">
        <f>BIN2HEX(_xlfn.CONCAT(GFMultDiv(GFPoly(HEX2DEC($C33&amp;M$29)),GFPoly(2),GFPoly(283),2)),2)</f>
        <v>72</v>
      </c>
      <c r="N33" t="str">
        <f>BIN2HEX(_xlfn.CONCAT(GFMultDiv(GFPoly(HEX2DEC($C33&amp;N$29)),GFPoly(2),GFPoly(283),2)),2)</f>
        <v>74</v>
      </c>
      <c r="O33" t="str">
        <f>BIN2HEX(_xlfn.CONCAT(GFMultDiv(GFPoly(HEX2DEC($C33&amp;O$29)),GFPoly(2),GFPoly(283),2)),2)</f>
        <v>76</v>
      </c>
      <c r="P33" t="str">
        <f>BIN2HEX(_xlfn.CONCAT(GFMultDiv(GFPoly(HEX2DEC($C33&amp;P$29)),GFPoly(2),GFPoly(283),2)),2)</f>
        <v>78</v>
      </c>
      <c r="Q33" t="str">
        <f>BIN2HEX(_xlfn.CONCAT(GFMultDiv(GFPoly(HEX2DEC($C33&amp;Q$29)),GFPoly(2),GFPoly(283),2)),2)</f>
        <v>7A</v>
      </c>
      <c r="R33" t="str">
        <f>BIN2HEX(_xlfn.CONCAT(GFMultDiv(GFPoly(HEX2DEC($C33&amp;R$29)),GFPoly(2),GFPoly(283),2)),2)</f>
        <v>7C</v>
      </c>
      <c r="S33" t="str">
        <f>BIN2HEX(_xlfn.CONCAT(GFMultDiv(GFPoly(HEX2DEC($C33&amp;S$29)),GFPoly(2),GFPoly(283),2)),2)</f>
        <v>7E</v>
      </c>
      <c r="X33" s="39" t="str">
        <v>3</v>
      </c>
      <c r="Y33" t="str">
        <f>BIN2HEX(_xlfn.CONCAT(GFMultDiv(GFPoly(HEX2DEC($X33&amp;Y$29)),GFPoly(3),GFPoly(283),2)),2)</f>
        <v>50</v>
      </c>
      <c r="Z33" t="str">
        <f>BIN2HEX(_xlfn.CONCAT(GFMultDiv(GFPoly(HEX2DEC($X33&amp;Z$29)),GFPoly(3),GFPoly(283),2)),2)</f>
        <v>53</v>
      </c>
      <c r="AA33" t="str">
        <f>BIN2HEX(_xlfn.CONCAT(GFMultDiv(GFPoly(HEX2DEC($X33&amp;AA$29)),GFPoly(3),GFPoly(283),2)),2)</f>
        <v>56</v>
      </c>
      <c r="AB33" t="str">
        <f>BIN2HEX(_xlfn.CONCAT(GFMultDiv(GFPoly(HEX2DEC($X33&amp;AB$29)),GFPoly(3),GFPoly(283),2)),2)</f>
        <v>55</v>
      </c>
      <c r="AC33" t="str">
        <f>BIN2HEX(_xlfn.CONCAT(GFMultDiv(GFPoly(HEX2DEC($X33&amp;AC$29)),GFPoly(3),GFPoly(283),2)),2)</f>
        <v>5C</v>
      </c>
      <c r="AD33" t="str">
        <f>BIN2HEX(_xlfn.CONCAT(GFMultDiv(GFPoly(HEX2DEC($X33&amp;AD$29)),GFPoly(3),GFPoly(283),2)),2)</f>
        <v>5F</v>
      </c>
      <c r="AE33" t="str">
        <f>BIN2HEX(_xlfn.CONCAT(GFMultDiv(GFPoly(HEX2DEC($X33&amp;AE$29)),GFPoly(3),GFPoly(283),2)),2)</f>
        <v>5A</v>
      </c>
      <c r="AF33" t="str">
        <f>BIN2HEX(_xlfn.CONCAT(GFMultDiv(GFPoly(HEX2DEC($X33&amp;AF$29)),GFPoly(3),GFPoly(283),2)),2)</f>
        <v>59</v>
      </c>
      <c r="AG33" t="str">
        <f>BIN2HEX(_xlfn.CONCAT(GFMultDiv(GFPoly(HEX2DEC($X33&amp;AG$29)),GFPoly(3),GFPoly(283),2)),2)</f>
        <v>48</v>
      </c>
      <c r="AH33" t="str">
        <f>BIN2HEX(_xlfn.CONCAT(GFMultDiv(GFPoly(HEX2DEC($X33&amp;AH$29)),GFPoly(3),GFPoly(283),2)),2)</f>
        <v>4B</v>
      </c>
      <c r="AI33" t="str">
        <f>BIN2HEX(_xlfn.CONCAT(GFMultDiv(GFPoly(HEX2DEC($X33&amp;AI$29)),GFPoly(3),GFPoly(283),2)),2)</f>
        <v>4E</v>
      </c>
      <c r="AJ33" t="str">
        <f>BIN2HEX(_xlfn.CONCAT(GFMultDiv(GFPoly(HEX2DEC($X33&amp;AJ$29)),GFPoly(3),GFPoly(283),2)),2)</f>
        <v>4D</v>
      </c>
      <c r="AK33" t="str">
        <f>BIN2HEX(_xlfn.CONCAT(GFMultDiv(GFPoly(HEX2DEC($X33&amp;AK$29)),GFPoly(3),GFPoly(283),2)),2)</f>
        <v>44</v>
      </c>
      <c r="AL33" t="str">
        <f>BIN2HEX(_xlfn.CONCAT(GFMultDiv(GFPoly(HEX2DEC($X33&amp;AL$29)),GFPoly(3),GFPoly(283),2)),2)</f>
        <v>47</v>
      </c>
      <c r="AM33" t="str">
        <f>BIN2HEX(_xlfn.CONCAT(GFMultDiv(GFPoly(HEX2DEC($X33&amp;AM$29)),GFPoly(3),GFPoly(283),2)),2)</f>
        <v>42</v>
      </c>
      <c r="AN33" t="str">
        <f>BIN2HEX(_xlfn.CONCAT(GFMultDiv(GFPoly(HEX2DEC($X33&amp;AN$29)),GFPoly(3),GFPoly(283),2)),2)</f>
        <v>41</v>
      </c>
    </row>
    <row r="34" spans="3:40" x14ac:dyDescent="0.3">
      <c r="C34" s="39" t="str">
        <v>4</v>
      </c>
      <c r="D34" t="str">
        <f>BIN2HEX(_xlfn.CONCAT(GFMultDiv(GFPoly(HEX2DEC($C34&amp;D$29)),GFPoly(2),GFPoly(283),2)),2)</f>
        <v>80</v>
      </c>
      <c r="E34" t="str">
        <f>BIN2HEX(_xlfn.CONCAT(GFMultDiv(GFPoly(HEX2DEC($C34&amp;E$29)),GFPoly(2),GFPoly(283),2)),2)</f>
        <v>82</v>
      </c>
      <c r="F34" t="str">
        <f>BIN2HEX(_xlfn.CONCAT(GFMultDiv(GFPoly(HEX2DEC($C34&amp;F$29)),GFPoly(2),GFPoly(283),2)),2)</f>
        <v>84</v>
      </c>
      <c r="G34" t="str">
        <f>BIN2HEX(_xlfn.CONCAT(GFMultDiv(GFPoly(HEX2DEC($C34&amp;G$29)),GFPoly(2),GFPoly(283),2)),2)</f>
        <v>86</v>
      </c>
      <c r="H34" t="str">
        <f>BIN2HEX(_xlfn.CONCAT(GFMultDiv(GFPoly(HEX2DEC($C34&amp;H$29)),GFPoly(2),GFPoly(283),2)),2)</f>
        <v>88</v>
      </c>
      <c r="I34" t="str">
        <f>BIN2HEX(_xlfn.CONCAT(GFMultDiv(GFPoly(HEX2DEC($C34&amp;I$29)),GFPoly(2),GFPoly(283),2)),2)</f>
        <v>8A</v>
      </c>
      <c r="J34" t="str">
        <f>BIN2HEX(_xlfn.CONCAT(GFMultDiv(GFPoly(HEX2DEC($C34&amp;J$29)),GFPoly(2),GFPoly(283),2)),2)</f>
        <v>8C</v>
      </c>
      <c r="K34" t="str">
        <f>BIN2HEX(_xlfn.CONCAT(GFMultDiv(GFPoly(HEX2DEC($C34&amp;K$29)),GFPoly(2),GFPoly(283),2)),2)</f>
        <v>8E</v>
      </c>
      <c r="L34" t="str">
        <f>BIN2HEX(_xlfn.CONCAT(GFMultDiv(GFPoly(HEX2DEC($C34&amp;L$29)),GFPoly(2),GFPoly(283),2)),2)</f>
        <v>90</v>
      </c>
      <c r="M34" t="str">
        <f>BIN2HEX(_xlfn.CONCAT(GFMultDiv(GFPoly(HEX2DEC($C34&amp;M$29)),GFPoly(2),GFPoly(283),2)),2)</f>
        <v>92</v>
      </c>
      <c r="N34" t="str">
        <f>BIN2HEX(_xlfn.CONCAT(GFMultDiv(GFPoly(HEX2DEC($C34&amp;N$29)),GFPoly(2),GFPoly(283),2)),2)</f>
        <v>94</v>
      </c>
      <c r="O34" t="str">
        <f>BIN2HEX(_xlfn.CONCAT(GFMultDiv(GFPoly(HEX2DEC($C34&amp;O$29)),GFPoly(2),GFPoly(283),2)),2)</f>
        <v>96</v>
      </c>
      <c r="P34" t="str">
        <f>BIN2HEX(_xlfn.CONCAT(GFMultDiv(GFPoly(HEX2DEC($C34&amp;P$29)),GFPoly(2),GFPoly(283),2)),2)</f>
        <v>98</v>
      </c>
      <c r="Q34" t="str">
        <f>BIN2HEX(_xlfn.CONCAT(GFMultDiv(GFPoly(HEX2DEC($C34&amp;Q$29)),GFPoly(2),GFPoly(283),2)),2)</f>
        <v>9A</v>
      </c>
      <c r="R34" t="str">
        <f>BIN2HEX(_xlfn.CONCAT(GFMultDiv(GFPoly(HEX2DEC($C34&amp;R$29)),GFPoly(2),GFPoly(283),2)),2)</f>
        <v>9C</v>
      </c>
      <c r="S34" t="str">
        <f>BIN2HEX(_xlfn.CONCAT(GFMultDiv(GFPoly(HEX2DEC($C34&amp;S$29)),GFPoly(2),GFPoly(283),2)),2)</f>
        <v>9E</v>
      </c>
      <c r="X34" s="39" t="str">
        <v>4</v>
      </c>
      <c r="Y34" t="str">
        <f>BIN2HEX(_xlfn.CONCAT(GFMultDiv(GFPoly(HEX2DEC($X34&amp;Y$29)),GFPoly(3),GFPoly(283),2)),2)</f>
        <v>C0</v>
      </c>
      <c r="Z34" t="str">
        <f>BIN2HEX(_xlfn.CONCAT(GFMultDiv(GFPoly(HEX2DEC($X34&amp;Z$29)),GFPoly(3),GFPoly(283),2)),2)</f>
        <v>C3</v>
      </c>
      <c r="AA34" t="str">
        <f>BIN2HEX(_xlfn.CONCAT(GFMultDiv(GFPoly(HEX2DEC($X34&amp;AA$29)),GFPoly(3),GFPoly(283),2)),2)</f>
        <v>C6</v>
      </c>
      <c r="AB34" t="str">
        <f>BIN2HEX(_xlfn.CONCAT(GFMultDiv(GFPoly(HEX2DEC($X34&amp;AB$29)),GFPoly(3),GFPoly(283),2)),2)</f>
        <v>C5</v>
      </c>
      <c r="AC34" t="str">
        <f>BIN2HEX(_xlfn.CONCAT(GFMultDiv(GFPoly(HEX2DEC($X34&amp;AC$29)),GFPoly(3),GFPoly(283),2)),2)</f>
        <v>CC</v>
      </c>
      <c r="AD34" t="str">
        <f>BIN2HEX(_xlfn.CONCAT(GFMultDiv(GFPoly(HEX2DEC($X34&amp;AD$29)),GFPoly(3),GFPoly(283),2)),2)</f>
        <v>CF</v>
      </c>
      <c r="AE34" t="str">
        <f>BIN2HEX(_xlfn.CONCAT(GFMultDiv(GFPoly(HEX2DEC($X34&amp;AE$29)),GFPoly(3),GFPoly(283),2)),2)</f>
        <v>CA</v>
      </c>
      <c r="AF34" t="str">
        <f>BIN2HEX(_xlfn.CONCAT(GFMultDiv(GFPoly(HEX2DEC($X34&amp;AF$29)),GFPoly(3),GFPoly(283),2)),2)</f>
        <v>C9</v>
      </c>
      <c r="AG34" t="str">
        <f>BIN2HEX(_xlfn.CONCAT(GFMultDiv(GFPoly(HEX2DEC($X34&amp;AG$29)),GFPoly(3),GFPoly(283),2)),2)</f>
        <v>D8</v>
      </c>
      <c r="AH34" t="str">
        <f>BIN2HEX(_xlfn.CONCAT(GFMultDiv(GFPoly(HEX2DEC($X34&amp;AH$29)),GFPoly(3),GFPoly(283),2)),2)</f>
        <v>DB</v>
      </c>
      <c r="AI34" t="str">
        <f>BIN2HEX(_xlfn.CONCAT(GFMultDiv(GFPoly(HEX2DEC($X34&amp;AI$29)),GFPoly(3),GFPoly(283),2)),2)</f>
        <v>DE</v>
      </c>
      <c r="AJ34" t="str">
        <f>BIN2HEX(_xlfn.CONCAT(GFMultDiv(GFPoly(HEX2DEC($X34&amp;AJ$29)),GFPoly(3),GFPoly(283),2)),2)</f>
        <v>DD</v>
      </c>
      <c r="AK34" t="str">
        <f>BIN2HEX(_xlfn.CONCAT(GFMultDiv(GFPoly(HEX2DEC($X34&amp;AK$29)),GFPoly(3),GFPoly(283),2)),2)</f>
        <v>D4</v>
      </c>
      <c r="AL34" t="str">
        <f>BIN2HEX(_xlfn.CONCAT(GFMultDiv(GFPoly(HEX2DEC($X34&amp;AL$29)),GFPoly(3),GFPoly(283),2)),2)</f>
        <v>D7</v>
      </c>
      <c r="AM34" t="str">
        <f>BIN2HEX(_xlfn.CONCAT(GFMultDiv(GFPoly(HEX2DEC($X34&amp;AM$29)),GFPoly(3),GFPoly(283),2)),2)</f>
        <v>D2</v>
      </c>
      <c r="AN34" t="str">
        <f>BIN2HEX(_xlfn.CONCAT(GFMultDiv(GFPoly(HEX2DEC($X34&amp;AN$29)),GFPoly(3),GFPoly(283),2)),2)</f>
        <v>D1</v>
      </c>
    </row>
    <row r="35" spans="3:40" x14ac:dyDescent="0.3">
      <c r="C35" s="39" t="str">
        <v>5</v>
      </c>
      <c r="D35" t="str">
        <f>BIN2HEX(_xlfn.CONCAT(GFMultDiv(GFPoly(HEX2DEC($C35&amp;D$29)),GFPoly(2),GFPoly(283),2)),2)</f>
        <v>A0</v>
      </c>
      <c r="E35" t="str">
        <f>BIN2HEX(_xlfn.CONCAT(GFMultDiv(GFPoly(HEX2DEC($C35&amp;E$29)),GFPoly(2),GFPoly(283),2)),2)</f>
        <v>A2</v>
      </c>
      <c r="F35" t="str">
        <f>BIN2HEX(_xlfn.CONCAT(GFMultDiv(GFPoly(HEX2DEC($C35&amp;F$29)),GFPoly(2),GFPoly(283),2)),2)</f>
        <v>A4</v>
      </c>
      <c r="G35" t="str">
        <f>BIN2HEX(_xlfn.CONCAT(GFMultDiv(GFPoly(HEX2DEC($C35&amp;G$29)),GFPoly(2),GFPoly(283),2)),2)</f>
        <v>A6</v>
      </c>
      <c r="H35" t="str">
        <f>BIN2HEX(_xlfn.CONCAT(GFMultDiv(GFPoly(HEX2DEC($C35&amp;H$29)),GFPoly(2),GFPoly(283),2)),2)</f>
        <v>A8</v>
      </c>
      <c r="I35" t="str">
        <f>BIN2HEX(_xlfn.CONCAT(GFMultDiv(GFPoly(HEX2DEC($C35&amp;I$29)),GFPoly(2),GFPoly(283),2)),2)</f>
        <v>AA</v>
      </c>
      <c r="J35" t="str">
        <f>BIN2HEX(_xlfn.CONCAT(GFMultDiv(GFPoly(HEX2DEC($C35&amp;J$29)),GFPoly(2),GFPoly(283),2)),2)</f>
        <v>AC</v>
      </c>
      <c r="K35" t="str">
        <f>BIN2HEX(_xlfn.CONCAT(GFMultDiv(GFPoly(HEX2DEC($C35&amp;K$29)),GFPoly(2),GFPoly(283),2)),2)</f>
        <v>AE</v>
      </c>
      <c r="L35" t="str">
        <f>BIN2HEX(_xlfn.CONCAT(GFMultDiv(GFPoly(HEX2DEC($C35&amp;L$29)),GFPoly(2),GFPoly(283),2)),2)</f>
        <v>B0</v>
      </c>
      <c r="M35" t="str">
        <f>BIN2HEX(_xlfn.CONCAT(GFMultDiv(GFPoly(HEX2DEC($C35&amp;M$29)),GFPoly(2),GFPoly(283),2)),2)</f>
        <v>B2</v>
      </c>
      <c r="N35" t="str">
        <f>BIN2HEX(_xlfn.CONCAT(GFMultDiv(GFPoly(HEX2DEC($C35&amp;N$29)),GFPoly(2),GFPoly(283),2)),2)</f>
        <v>B4</v>
      </c>
      <c r="O35" t="str">
        <f>BIN2HEX(_xlfn.CONCAT(GFMultDiv(GFPoly(HEX2DEC($C35&amp;O$29)),GFPoly(2),GFPoly(283),2)),2)</f>
        <v>B6</v>
      </c>
      <c r="P35" t="str">
        <f>BIN2HEX(_xlfn.CONCAT(GFMultDiv(GFPoly(HEX2DEC($C35&amp;P$29)),GFPoly(2),GFPoly(283),2)),2)</f>
        <v>B8</v>
      </c>
      <c r="Q35" t="str">
        <f>BIN2HEX(_xlfn.CONCAT(GFMultDiv(GFPoly(HEX2DEC($C35&amp;Q$29)),GFPoly(2),GFPoly(283),2)),2)</f>
        <v>BA</v>
      </c>
      <c r="R35" t="str">
        <f>BIN2HEX(_xlfn.CONCAT(GFMultDiv(GFPoly(HEX2DEC($C35&amp;R$29)),GFPoly(2),GFPoly(283),2)),2)</f>
        <v>BC</v>
      </c>
      <c r="S35" t="str">
        <f>BIN2HEX(_xlfn.CONCAT(GFMultDiv(GFPoly(HEX2DEC($C35&amp;S$29)),GFPoly(2),GFPoly(283),2)),2)</f>
        <v>BE</v>
      </c>
      <c r="X35" s="39" t="str">
        <v>5</v>
      </c>
      <c r="Y35" t="str">
        <f>BIN2HEX(_xlfn.CONCAT(GFMultDiv(GFPoly(HEX2DEC($X35&amp;Y$29)),GFPoly(3),GFPoly(283),2)),2)</f>
        <v>F0</v>
      </c>
      <c r="Z35" t="str">
        <f>BIN2HEX(_xlfn.CONCAT(GFMultDiv(GFPoly(HEX2DEC($X35&amp;Z$29)),GFPoly(3),GFPoly(283),2)),2)</f>
        <v>F3</v>
      </c>
      <c r="AA35" t="str">
        <f>BIN2HEX(_xlfn.CONCAT(GFMultDiv(GFPoly(HEX2DEC($X35&amp;AA$29)),GFPoly(3),GFPoly(283),2)),2)</f>
        <v>F6</v>
      </c>
      <c r="AB35" t="str">
        <f>BIN2HEX(_xlfn.CONCAT(GFMultDiv(GFPoly(HEX2DEC($X35&amp;AB$29)),GFPoly(3),GFPoly(283),2)),2)</f>
        <v>F5</v>
      </c>
      <c r="AC35" t="str">
        <f>BIN2HEX(_xlfn.CONCAT(GFMultDiv(GFPoly(HEX2DEC($X35&amp;AC$29)),GFPoly(3),GFPoly(283),2)),2)</f>
        <v>FC</v>
      </c>
      <c r="AD35" t="str">
        <f>BIN2HEX(_xlfn.CONCAT(GFMultDiv(GFPoly(HEX2DEC($X35&amp;AD$29)),GFPoly(3),GFPoly(283),2)),2)</f>
        <v>FF</v>
      </c>
      <c r="AE35" t="str">
        <f>BIN2HEX(_xlfn.CONCAT(GFMultDiv(GFPoly(HEX2DEC($X35&amp;AE$29)),GFPoly(3),GFPoly(283),2)),2)</f>
        <v>FA</v>
      </c>
      <c r="AF35" t="str">
        <f>BIN2HEX(_xlfn.CONCAT(GFMultDiv(GFPoly(HEX2DEC($X35&amp;AF$29)),GFPoly(3),GFPoly(283),2)),2)</f>
        <v>F9</v>
      </c>
      <c r="AG35" t="str">
        <f>BIN2HEX(_xlfn.CONCAT(GFMultDiv(GFPoly(HEX2DEC($X35&amp;AG$29)),GFPoly(3),GFPoly(283),2)),2)</f>
        <v>E8</v>
      </c>
      <c r="AH35" t="str">
        <f>BIN2HEX(_xlfn.CONCAT(GFMultDiv(GFPoly(HEX2DEC($X35&amp;AH$29)),GFPoly(3),GFPoly(283),2)),2)</f>
        <v>EB</v>
      </c>
      <c r="AI35" t="str">
        <f>BIN2HEX(_xlfn.CONCAT(GFMultDiv(GFPoly(HEX2DEC($X35&amp;AI$29)),GFPoly(3),GFPoly(283),2)),2)</f>
        <v>EE</v>
      </c>
      <c r="AJ35" t="str">
        <f>BIN2HEX(_xlfn.CONCAT(GFMultDiv(GFPoly(HEX2DEC($X35&amp;AJ$29)),GFPoly(3),GFPoly(283),2)),2)</f>
        <v>ED</v>
      </c>
      <c r="AK35" t="str">
        <f>BIN2HEX(_xlfn.CONCAT(GFMultDiv(GFPoly(HEX2DEC($X35&amp;AK$29)),GFPoly(3),GFPoly(283),2)),2)</f>
        <v>E4</v>
      </c>
      <c r="AL35" t="str">
        <f>BIN2HEX(_xlfn.CONCAT(GFMultDiv(GFPoly(HEX2DEC($X35&amp;AL$29)),GFPoly(3),GFPoly(283),2)),2)</f>
        <v>E7</v>
      </c>
      <c r="AM35" t="str">
        <f>BIN2HEX(_xlfn.CONCAT(GFMultDiv(GFPoly(HEX2DEC($X35&amp;AM$29)),GFPoly(3),GFPoly(283),2)),2)</f>
        <v>E2</v>
      </c>
      <c r="AN35" t="str">
        <f>BIN2HEX(_xlfn.CONCAT(GFMultDiv(GFPoly(HEX2DEC($X35&amp;AN$29)),GFPoly(3),GFPoly(283),2)),2)</f>
        <v>E1</v>
      </c>
    </row>
    <row r="36" spans="3:40" x14ac:dyDescent="0.3">
      <c r="C36" s="39" t="str">
        <v>6</v>
      </c>
      <c r="D36" t="str">
        <f>BIN2HEX(_xlfn.CONCAT(GFMultDiv(GFPoly(HEX2DEC($C36&amp;D$29)),GFPoly(2),GFPoly(283),2)),2)</f>
        <v>C0</v>
      </c>
      <c r="E36" t="str">
        <f>BIN2HEX(_xlfn.CONCAT(GFMultDiv(GFPoly(HEX2DEC($C36&amp;E$29)),GFPoly(2),GFPoly(283),2)),2)</f>
        <v>C2</v>
      </c>
      <c r="F36" t="str">
        <f>BIN2HEX(_xlfn.CONCAT(GFMultDiv(GFPoly(HEX2DEC($C36&amp;F$29)),GFPoly(2),GFPoly(283),2)),2)</f>
        <v>C4</v>
      </c>
      <c r="G36" t="str">
        <f>BIN2HEX(_xlfn.CONCAT(GFMultDiv(GFPoly(HEX2DEC($C36&amp;G$29)),GFPoly(2),GFPoly(283),2)),2)</f>
        <v>C6</v>
      </c>
      <c r="H36" t="str">
        <f>BIN2HEX(_xlfn.CONCAT(GFMultDiv(GFPoly(HEX2DEC($C36&amp;H$29)),GFPoly(2),GFPoly(283),2)),2)</f>
        <v>C8</v>
      </c>
      <c r="I36" t="str">
        <f>BIN2HEX(_xlfn.CONCAT(GFMultDiv(GFPoly(HEX2DEC($C36&amp;I$29)),GFPoly(2),GFPoly(283),2)),2)</f>
        <v>CA</v>
      </c>
      <c r="J36" t="str">
        <f>BIN2HEX(_xlfn.CONCAT(GFMultDiv(GFPoly(HEX2DEC($C36&amp;J$29)),GFPoly(2),GFPoly(283),2)),2)</f>
        <v>CC</v>
      </c>
      <c r="K36" t="str">
        <f>BIN2HEX(_xlfn.CONCAT(GFMultDiv(GFPoly(HEX2DEC($C36&amp;K$29)),GFPoly(2),GFPoly(283),2)),2)</f>
        <v>CE</v>
      </c>
      <c r="L36" t="str">
        <f>BIN2HEX(_xlfn.CONCAT(GFMultDiv(GFPoly(HEX2DEC($C36&amp;L$29)),GFPoly(2),GFPoly(283),2)),2)</f>
        <v>D0</v>
      </c>
      <c r="M36" t="str">
        <f>BIN2HEX(_xlfn.CONCAT(GFMultDiv(GFPoly(HEX2DEC($C36&amp;M$29)),GFPoly(2),GFPoly(283),2)),2)</f>
        <v>D2</v>
      </c>
      <c r="N36" t="str">
        <f>BIN2HEX(_xlfn.CONCAT(GFMultDiv(GFPoly(HEX2DEC($C36&amp;N$29)),GFPoly(2),GFPoly(283),2)),2)</f>
        <v>D4</v>
      </c>
      <c r="O36" t="str">
        <f>BIN2HEX(_xlfn.CONCAT(GFMultDiv(GFPoly(HEX2DEC($C36&amp;O$29)),GFPoly(2),GFPoly(283),2)),2)</f>
        <v>D6</v>
      </c>
      <c r="P36" t="str">
        <f>BIN2HEX(_xlfn.CONCAT(GFMultDiv(GFPoly(HEX2DEC($C36&amp;P$29)),GFPoly(2),GFPoly(283),2)),2)</f>
        <v>D8</v>
      </c>
      <c r="Q36" t="str">
        <f>BIN2HEX(_xlfn.CONCAT(GFMultDiv(GFPoly(HEX2DEC($C36&amp;Q$29)),GFPoly(2),GFPoly(283),2)),2)</f>
        <v>DA</v>
      </c>
      <c r="R36" t="str">
        <f>BIN2HEX(_xlfn.CONCAT(GFMultDiv(GFPoly(HEX2DEC($C36&amp;R$29)),GFPoly(2),GFPoly(283),2)),2)</f>
        <v>DC</v>
      </c>
      <c r="S36" t="str">
        <f>BIN2HEX(_xlfn.CONCAT(GFMultDiv(GFPoly(HEX2DEC($C36&amp;S$29)),GFPoly(2),GFPoly(283),2)),2)</f>
        <v>DE</v>
      </c>
      <c r="X36" s="39" t="str">
        <v>6</v>
      </c>
      <c r="Y36" t="str">
        <f>BIN2HEX(_xlfn.CONCAT(GFMultDiv(GFPoly(HEX2DEC($X36&amp;Y$29)),GFPoly(3),GFPoly(283),2)),2)</f>
        <v>A0</v>
      </c>
      <c r="Z36" t="str">
        <f>BIN2HEX(_xlfn.CONCAT(GFMultDiv(GFPoly(HEX2DEC($X36&amp;Z$29)),GFPoly(3),GFPoly(283),2)),2)</f>
        <v>A3</v>
      </c>
      <c r="AA36" t="str">
        <f>BIN2HEX(_xlfn.CONCAT(GFMultDiv(GFPoly(HEX2DEC($X36&amp;AA$29)),GFPoly(3),GFPoly(283),2)),2)</f>
        <v>A6</v>
      </c>
      <c r="AB36" t="str">
        <f>BIN2HEX(_xlfn.CONCAT(GFMultDiv(GFPoly(HEX2DEC($X36&amp;AB$29)),GFPoly(3),GFPoly(283),2)),2)</f>
        <v>A5</v>
      </c>
      <c r="AC36" t="str">
        <f>BIN2HEX(_xlfn.CONCAT(GFMultDiv(GFPoly(HEX2DEC($X36&amp;AC$29)),GFPoly(3),GFPoly(283),2)),2)</f>
        <v>AC</v>
      </c>
      <c r="AD36" t="str">
        <f>BIN2HEX(_xlfn.CONCAT(GFMultDiv(GFPoly(HEX2DEC($X36&amp;AD$29)),GFPoly(3),GFPoly(283),2)),2)</f>
        <v>AF</v>
      </c>
      <c r="AE36" t="str">
        <f>BIN2HEX(_xlfn.CONCAT(GFMultDiv(GFPoly(HEX2DEC($X36&amp;AE$29)),GFPoly(3),GFPoly(283),2)),2)</f>
        <v>AA</v>
      </c>
      <c r="AF36" t="str">
        <f>BIN2HEX(_xlfn.CONCAT(GFMultDiv(GFPoly(HEX2DEC($X36&amp;AF$29)),GFPoly(3),GFPoly(283),2)),2)</f>
        <v>A9</v>
      </c>
      <c r="AG36" t="str">
        <f>BIN2HEX(_xlfn.CONCAT(GFMultDiv(GFPoly(HEX2DEC($X36&amp;AG$29)),GFPoly(3),GFPoly(283),2)),2)</f>
        <v>B8</v>
      </c>
      <c r="AH36" t="str">
        <f>BIN2HEX(_xlfn.CONCAT(GFMultDiv(GFPoly(HEX2DEC($X36&amp;AH$29)),GFPoly(3),GFPoly(283),2)),2)</f>
        <v>BB</v>
      </c>
      <c r="AI36" t="str">
        <f>BIN2HEX(_xlfn.CONCAT(GFMultDiv(GFPoly(HEX2DEC($X36&amp;AI$29)),GFPoly(3),GFPoly(283),2)),2)</f>
        <v>BE</v>
      </c>
      <c r="AJ36" t="str">
        <f>BIN2HEX(_xlfn.CONCAT(GFMultDiv(GFPoly(HEX2DEC($X36&amp;AJ$29)),GFPoly(3),GFPoly(283),2)),2)</f>
        <v>BD</v>
      </c>
      <c r="AK36" t="str">
        <f>BIN2HEX(_xlfn.CONCAT(GFMultDiv(GFPoly(HEX2DEC($X36&amp;AK$29)),GFPoly(3),GFPoly(283),2)),2)</f>
        <v>B4</v>
      </c>
      <c r="AL36" t="str">
        <f>BIN2HEX(_xlfn.CONCAT(GFMultDiv(GFPoly(HEX2DEC($X36&amp;AL$29)),GFPoly(3),GFPoly(283),2)),2)</f>
        <v>B7</v>
      </c>
      <c r="AM36" t="str">
        <f>BIN2HEX(_xlfn.CONCAT(GFMultDiv(GFPoly(HEX2DEC($X36&amp;AM$29)),GFPoly(3),GFPoly(283),2)),2)</f>
        <v>B2</v>
      </c>
      <c r="AN36" t="str">
        <f>BIN2HEX(_xlfn.CONCAT(GFMultDiv(GFPoly(HEX2DEC($X36&amp;AN$29)),GFPoly(3),GFPoly(283),2)),2)</f>
        <v>B1</v>
      </c>
    </row>
    <row r="37" spans="3:40" x14ac:dyDescent="0.3">
      <c r="C37" s="39" t="str">
        <v>7</v>
      </c>
      <c r="D37" t="str">
        <f>BIN2HEX(_xlfn.CONCAT(GFMultDiv(GFPoly(HEX2DEC($C37&amp;D$29)),GFPoly(2),GFPoly(283),2)),2)</f>
        <v>E0</v>
      </c>
      <c r="E37" t="str">
        <f>BIN2HEX(_xlfn.CONCAT(GFMultDiv(GFPoly(HEX2DEC($C37&amp;E$29)),GFPoly(2),GFPoly(283),2)),2)</f>
        <v>E2</v>
      </c>
      <c r="F37" t="str">
        <f>BIN2HEX(_xlfn.CONCAT(GFMultDiv(GFPoly(HEX2DEC($C37&amp;F$29)),GFPoly(2),GFPoly(283),2)),2)</f>
        <v>E4</v>
      </c>
      <c r="G37" t="str">
        <f>BIN2HEX(_xlfn.CONCAT(GFMultDiv(GFPoly(HEX2DEC($C37&amp;G$29)),GFPoly(2),GFPoly(283),2)),2)</f>
        <v>E6</v>
      </c>
      <c r="H37" t="str">
        <f>BIN2HEX(_xlfn.CONCAT(GFMultDiv(GFPoly(HEX2DEC($C37&amp;H$29)),GFPoly(2),GFPoly(283),2)),2)</f>
        <v>E8</v>
      </c>
      <c r="I37" t="str">
        <f>BIN2HEX(_xlfn.CONCAT(GFMultDiv(GFPoly(HEX2DEC($C37&amp;I$29)),GFPoly(2),GFPoly(283),2)),2)</f>
        <v>EA</v>
      </c>
      <c r="J37" t="str">
        <f>BIN2HEX(_xlfn.CONCAT(GFMultDiv(GFPoly(HEX2DEC($C37&amp;J$29)),GFPoly(2),GFPoly(283),2)),2)</f>
        <v>EC</v>
      </c>
      <c r="K37" t="str">
        <f>BIN2HEX(_xlfn.CONCAT(GFMultDiv(GFPoly(HEX2DEC($C37&amp;K$29)),GFPoly(2),GFPoly(283),2)),2)</f>
        <v>EE</v>
      </c>
      <c r="L37" t="str">
        <f>BIN2HEX(_xlfn.CONCAT(GFMultDiv(GFPoly(HEX2DEC($C37&amp;L$29)),GFPoly(2),GFPoly(283),2)),2)</f>
        <v>F0</v>
      </c>
      <c r="M37" t="str">
        <f>BIN2HEX(_xlfn.CONCAT(GFMultDiv(GFPoly(HEX2DEC($C37&amp;M$29)),GFPoly(2),GFPoly(283),2)),2)</f>
        <v>F2</v>
      </c>
      <c r="N37" t="str">
        <f>BIN2HEX(_xlfn.CONCAT(GFMultDiv(GFPoly(HEX2DEC($C37&amp;N$29)),GFPoly(2),GFPoly(283),2)),2)</f>
        <v>F4</v>
      </c>
      <c r="O37" t="str">
        <f>BIN2HEX(_xlfn.CONCAT(GFMultDiv(GFPoly(HEX2DEC($C37&amp;O$29)),GFPoly(2),GFPoly(283),2)),2)</f>
        <v>F6</v>
      </c>
      <c r="P37" t="str">
        <f>BIN2HEX(_xlfn.CONCAT(GFMultDiv(GFPoly(HEX2DEC($C37&amp;P$29)),GFPoly(2),GFPoly(283),2)),2)</f>
        <v>F8</v>
      </c>
      <c r="Q37" t="str">
        <f>BIN2HEX(_xlfn.CONCAT(GFMultDiv(GFPoly(HEX2DEC($C37&amp;Q$29)),GFPoly(2),GFPoly(283),2)),2)</f>
        <v>FA</v>
      </c>
      <c r="R37" t="str">
        <f>BIN2HEX(_xlfn.CONCAT(GFMultDiv(GFPoly(HEX2DEC($C37&amp;R$29)),GFPoly(2),GFPoly(283),2)),2)</f>
        <v>FC</v>
      </c>
      <c r="S37" t="str">
        <f>BIN2HEX(_xlfn.CONCAT(GFMultDiv(GFPoly(HEX2DEC($C37&amp;S$29)),GFPoly(2),GFPoly(283),2)),2)</f>
        <v>FE</v>
      </c>
      <c r="X37" s="39" t="str">
        <v>7</v>
      </c>
      <c r="Y37" t="str">
        <f>BIN2HEX(_xlfn.CONCAT(GFMultDiv(GFPoly(HEX2DEC($X37&amp;Y$29)),GFPoly(3),GFPoly(283),2)),2)</f>
        <v>90</v>
      </c>
      <c r="Z37" t="str">
        <f>BIN2HEX(_xlfn.CONCAT(GFMultDiv(GFPoly(HEX2DEC($X37&amp;Z$29)),GFPoly(3),GFPoly(283),2)),2)</f>
        <v>93</v>
      </c>
      <c r="AA37" t="str">
        <f>BIN2HEX(_xlfn.CONCAT(GFMultDiv(GFPoly(HEX2DEC($X37&amp;AA$29)),GFPoly(3),GFPoly(283),2)),2)</f>
        <v>96</v>
      </c>
      <c r="AB37" t="str">
        <f>BIN2HEX(_xlfn.CONCAT(GFMultDiv(GFPoly(HEX2DEC($X37&amp;AB$29)),GFPoly(3),GFPoly(283),2)),2)</f>
        <v>95</v>
      </c>
      <c r="AC37" t="str">
        <f>BIN2HEX(_xlfn.CONCAT(GFMultDiv(GFPoly(HEX2DEC($X37&amp;AC$29)),GFPoly(3),GFPoly(283),2)),2)</f>
        <v>9C</v>
      </c>
      <c r="AD37" t="str">
        <f>BIN2HEX(_xlfn.CONCAT(GFMultDiv(GFPoly(HEX2DEC($X37&amp;AD$29)),GFPoly(3),GFPoly(283),2)),2)</f>
        <v>9F</v>
      </c>
      <c r="AE37" t="str">
        <f>BIN2HEX(_xlfn.CONCAT(GFMultDiv(GFPoly(HEX2DEC($X37&amp;AE$29)),GFPoly(3),GFPoly(283),2)),2)</f>
        <v>9A</v>
      </c>
      <c r="AF37" t="str">
        <f>BIN2HEX(_xlfn.CONCAT(GFMultDiv(GFPoly(HEX2DEC($X37&amp;AF$29)),GFPoly(3),GFPoly(283),2)),2)</f>
        <v>99</v>
      </c>
      <c r="AG37" t="str">
        <f>BIN2HEX(_xlfn.CONCAT(GFMultDiv(GFPoly(HEX2DEC($X37&amp;AG$29)),GFPoly(3),GFPoly(283),2)),2)</f>
        <v>88</v>
      </c>
      <c r="AH37" t="str">
        <f>BIN2HEX(_xlfn.CONCAT(GFMultDiv(GFPoly(HEX2DEC($X37&amp;AH$29)),GFPoly(3),GFPoly(283),2)),2)</f>
        <v>8B</v>
      </c>
      <c r="AI37" t="str">
        <f>BIN2HEX(_xlfn.CONCAT(GFMultDiv(GFPoly(HEX2DEC($X37&amp;AI$29)),GFPoly(3),GFPoly(283),2)),2)</f>
        <v>8E</v>
      </c>
      <c r="AJ37" t="str">
        <f>BIN2HEX(_xlfn.CONCAT(GFMultDiv(GFPoly(HEX2DEC($X37&amp;AJ$29)),GFPoly(3),GFPoly(283),2)),2)</f>
        <v>8D</v>
      </c>
      <c r="AK37" t="str">
        <f>BIN2HEX(_xlfn.CONCAT(GFMultDiv(GFPoly(HEX2DEC($X37&amp;AK$29)),GFPoly(3),GFPoly(283),2)),2)</f>
        <v>84</v>
      </c>
      <c r="AL37" t="str">
        <f>BIN2HEX(_xlfn.CONCAT(GFMultDiv(GFPoly(HEX2DEC($X37&amp;AL$29)),GFPoly(3),GFPoly(283),2)),2)</f>
        <v>87</v>
      </c>
      <c r="AM37" t="str">
        <f>BIN2HEX(_xlfn.CONCAT(GFMultDiv(GFPoly(HEX2DEC($X37&amp;AM$29)),GFPoly(3),GFPoly(283),2)),2)</f>
        <v>82</v>
      </c>
      <c r="AN37" t="str">
        <f>BIN2HEX(_xlfn.CONCAT(GFMultDiv(GFPoly(HEX2DEC($X37&amp;AN$29)),GFPoly(3),GFPoly(283),2)),2)</f>
        <v>81</v>
      </c>
    </row>
    <row r="38" spans="3:40" x14ac:dyDescent="0.3">
      <c r="C38" s="39" t="str">
        <v>8</v>
      </c>
      <c r="D38" t="str">
        <f>BIN2HEX(_xlfn.CONCAT(GFMultDiv(GFPoly(HEX2DEC($C38&amp;D$29)),GFPoly(2),GFPoly(283),2)),2)</f>
        <v>1B</v>
      </c>
      <c r="E38" t="str">
        <f>BIN2HEX(_xlfn.CONCAT(GFMultDiv(GFPoly(HEX2DEC($C38&amp;E$29)),GFPoly(2),GFPoly(283),2)),2)</f>
        <v>19</v>
      </c>
      <c r="F38" t="str">
        <f>BIN2HEX(_xlfn.CONCAT(GFMultDiv(GFPoly(HEX2DEC($C38&amp;F$29)),GFPoly(2),GFPoly(283),2)),2)</f>
        <v>1F</v>
      </c>
      <c r="G38" t="str">
        <f>BIN2HEX(_xlfn.CONCAT(GFMultDiv(GFPoly(HEX2DEC($C38&amp;G$29)),GFPoly(2),GFPoly(283),2)),2)</f>
        <v>1D</v>
      </c>
      <c r="H38" t="str">
        <f>BIN2HEX(_xlfn.CONCAT(GFMultDiv(GFPoly(HEX2DEC($C38&amp;H$29)),GFPoly(2),GFPoly(283),2)),2)</f>
        <v>13</v>
      </c>
      <c r="I38" t="str">
        <f>BIN2HEX(_xlfn.CONCAT(GFMultDiv(GFPoly(HEX2DEC($C38&amp;I$29)),GFPoly(2),GFPoly(283),2)),2)</f>
        <v>11</v>
      </c>
      <c r="J38" t="str">
        <f>BIN2HEX(_xlfn.CONCAT(GFMultDiv(GFPoly(HEX2DEC($C38&amp;J$29)),GFPoly(2),GFPoly(283),2)),2)</f>
        <v>17</v>
      </c>
      <c r="K38" t="str">
        <f>BIN2HEX(_xlfn.CONCAT(GFMultDiv(GFPoly(HEX2DEC($C38&amp;K$29)),GFPoly(2),GFPoly(283),2)),2)</f>
        <v>15</v>
      </c>
      <c r="L38" t="str">
        <f>BIN2HEX(_xlfn.CONCAT(GFMultDiv(GFPoly(HEX2DEC($C38&amp;L$29)),GFPoly(2),GFPoly(283),2)),2)</f>
        <v>0B</v>
      </c>
      <c r="M38" t="str">
        <f>BIN2HEX(_xlfn.CONCAT(GFMultDiv(GFPoly(HEX2DEC($C38&amp;M$29)),GFPoly(2),GFPoly(283),2)),2)</f>
        <v>09</v>
      </c>
      <c r="N38" t="str">
        <f>BIN2HEX(_xlfn.CONCAT(GFMultDiv(GFPoly(HEX2DEC($C38&amp;N$29)),GFPoly(2),GFPoly(283),2)),2)</f>
        <v>0F</v>
      </c>
      <c r="O38" t="str">
        <f>BIN2HEX(_xlfn.CONCAT(GFMultDiv(GFPoly(HEX2DEC($C38&amp;O$29)),GFPoly(2),GFPoly(283),2)),2)</f>
        <v>0D</v>
      </c>
      <c r="P38" t="str">
        <f>BIN2HEX(_xlfn.CONCAT(GFMultDiv(GFPoly(HEX2DEC($C38&amp;P$29)),GFPoly(2),GFPoly(283),2)),2)</f>
        <v>03</v>
      </c>
      <c r="Q38" t="str">
        <f>BIN2HEX(_xlfn.CONCAT(GFMultDiv(GFPoly(HEX2DEC($C38&amp;Q$29)),GFPoly(2),GFPoly(283),2)),2)</f>
        <v>01</v>
      </c>
      <c r="R38" t="str">
        <f>BIN2HEX(_xlfn.CONCAT(GFMultDiv(GFPoly(HEX2DEC($C38&amp;R$29)),GFPoly(2),GFPoly(283),2)),2)</f>
        <v>07</v>
      </c>
      <c r="S38" t="str">
        <f>BIN2HEX(_xlfn.CONCAT(GFMultDiv(GFPoly(HEX2DEC($C38&amp;S$29)),GFPoly(2),GFPoly(283),2)),2)</f>
        <v>05</v>
      </c>
      <c r="X38" s="39" t="str">
        <v>8</v>
      </c>
      <c r="Y38" t="str">
        <f>BIN2HEX(_xlfn.CONCAT(GFMultDiv(GFPoly(HEX2DEC($X38&amp;Y$29)),GFPoly(3),GFPoly(283),2)),2)</f>
        <v>9B</v>
      </c>
      <c r="Z38" t="str">
        <f>BIN2HEX(_xlfn.CONCAT(GFMultDiv(GFPoly(HEX2DEC($X38&amp;Z$29)),GFPoly(3),GFPoly(283),2)),2)</f>
        <v>98</v>
      </c>
      <c r="AA38" t="str">
        <f>BIN2HEX(_xlfn.CONCAT(GFMultDiv(GFPoly(HEX2DEC($X38&amp;AA$29)),GFPoly(3),GFPoly(283),2)),2)</f>
        <v>9D</v>
      </c>
      <c r="AB38" t="str">
        <f>BIN2HEX(_xlfn.CONCAT(GFMultDiv(GFPoly(HEX2DEC($X38&amp;AB$29)),GFPoly(3),GFPoly(283),2)),2)</f>
        <v>9E</v>
      </c>
      <c r="AC38" t="str">
        <f>BIN2HEX(_xlfn.CONCAT(GFMultDiv(GFPoly(HEX2DEC($X38&amp;AC$29)),GFPoly(3),GFPoly(283),2)),2)</f>
        <v>97</v>
      </c>
      <c r="AD38" t="str">
        <f>BIN2HEX(_xlfn.CONCAT(GFMultDiv(GFPoly(HEX2DEC($X38&amp;AD$29)),GFPoly(3),GFPoly(283),2)),2)</f>
        <v>94</v>
      </c>
      <c r="AE38" t="str">
        <f>BIN2HEX(_xlfn.CONCAT(GFMultDiv(GFPoly(HEX2DEC($X38&amp;AE$29)),GFPoly(3),GFPoly(283),2)),2)</f>
        <v>91</v>
      </c>
      <c r="AF38" t="str">
        <f>BIN2HEX(_xlfn.CONCAT(GFMultDiv(GFPoly(HEX2DEC($X38&amp;AF$29)),GFPoly(3),GFPoly(283),2)),2)</f>
        <v>92</v>
      </c>
      <c r="AG38" t="str">
        <f>BIN2HEX(_xlfn.CONCAT(GFMultDiv(GFPoly(HEX2DEC($X38&amp;AG$29)),GFPoly(3),GFPoly(283),2)),2)</f>
        <v>83</v>
      </c>
      <c r="AH38" t="str">
        <f>BIN2HEX(_xlfn.CONCAT(GFMultDiv(GFPoly(HEX2DEC($X38&amp;AH$29)),GFPoly(3),GFPoly(283),2)),2)</f>
        <v>80</v>
      </c>
      <c r="AI38" t="str">
        <f>BIN2HEX(_xlfn.CONCAT(GFMultDiv(GFPoly(HEX2DEC($X38&amp;AI$29)),GFPoly(3),GFPoly(283),2)),2)</f>
        <v>85</v>
      </c>
      <c r="AJ38" t="str">
        <f>BIN2HEX(_xlfn.CONCAT(GFMultDiv(GFPoly(HEX2DEC($X38&amp;AJ$29)),GFPoly(3),GFPoly(283),2)),2)</f>
        <v>86</v>
      </c>
      <c r="AK38" t="str">
        <f>BIN2HEX(_xlfn.CONCAT(GFMultDiv(GFPoly(HEX2DEC($X38&amp;AK$29)),GFPoly(3),GFPoly(283),2)),2)</f>
        <v>8F</v>
      </c>
      <c r="AL38" t="str">
        <f>BIN2HEX(_xlfn.CONCAT(GFMultDiv(GFPoly(HEX2DEC($X38&amp;AL$29)),GFPoly(3),GFPoly(283),2)),2)</f>
        <v>8C</v>
      </c>
      <c r="AM38" t="str">
        <f>BIN2HEX(_xlfn.CONCAT(GFMultDiv(GFPoly(HEX2DEC($X38&amp;AM$29)),GFPoly(3),GFPoly(283),2)),2)</f>
        <v>89</v>
      </c>
      <c r="AN38" t="str">
        <f>BIN2HEX(_xlfn.CONCAT(GFMultDiv(GFPoly(HEX2DEC($X38&amp;AN$29)),GFPoly(3),GFPoly(283),2)),2)</f>
        <v>8A</v>
      </c>
    </row>
    <row r="39" spans="3:40" x14ac:dyDescent="0.3">
      <c r="C39" s="39" t="str">
        <v>9</v>
      </c>
      <c r="D39" t="str">
        <f>BIN2HEX(_xlfn.CONCAT(GFMultDiv(GFPoly(HEX2DEC($C39&amp;D$29)),GFPoly(2),GFPoly(283),2)),2)</f>
        <v>3B</v>
      </c>
      <c r="E39" t="str">
        <f>BIN2HEX(_xlfn.CONCAT(GFMultDiv(GFPoly(HEX2DEC($C39&amp;E$29)),GFPoly(2),GFPoly(283),2)),2)</f>
        <v>39</v>
      </c>
      <c r="F39" t="str">
        <f>BIN2HEX(_xlfn.CONCAT(GFMultDiv(GFPoly(HEX2DEC($C39&amp;F$29)),GFPoly(2),GFPoly(283),2)),2)</f>
        <v>3F</v>
      </c>
      <c r="G39" t="str">
        <f>BIN2HEX(_xlfn.CONCAT(GFMultDiv(GFPoly(HEX2DEC($C39&amp;G$29)),GFPoly(2),GFPoly(283),2)),2)</f>
        <v>3D</v>
      </c>
      <c r="H39" t="str">
        <f>BIN2HEX(_xlfn.CONCAT(GFMultDiv(GFPoly(HEX2DEC($C39&amp;H$29)),GFPoly(2),GFPoly(283),2)),2)</f>
        <v>33</v>
      </c>
      <c r="I39" t="str">
        <f>BIN2HEX(_xlfn.CONCAT(GFMultDiv(GFPoly(HEX2DEC($C39&amp;I$29)),GFPoly(2),GFPoly(283),2)),2)</f>
        <v>31</v>
      </c>
      <c r="J39" t="str">
        <f>BIN2HEX(_xlfn.CONCAT(GFMultDiv(GFPoly(HEX2DEC($C39&amp;J$29)),GFPoly(2),GFPoly(283),2)),2)</f>
        <v>37</v>
      </c>
      <c r="K39" t="str">
        <f>BIN2HEX(_xlfn.CONCAT(GFMultDiv(GFPoly(HEX2DEC($C39&amp;K$29)),GFPoly(2),GFPoly(283),2)),2)</f>
        <v>35</v>
      </c>
      <c r="L39" t="str">
        <f>BIN2HEX(_xlfn.CONCAT(GFMultDiv(GFPoly(HEX2DEC($C39&amp;L$29)),GFPoly(2),GFPoly(283),2)),2)</f>
        <v>2B</v>
      </c>
      <c r="M39" t="str">
        <f>BIN2HEX(_xlfn.CONCAT(GFMultDiv(GFPoly(HEX2DEC($C39&amp;M$29)),GFPoly(2),GFPoly(283),2)),2)</f>
        <v>29</v>
      </c>
      <c r="N39" t="str">
        <f>BIN2HEX(_xlfn.CONCAT(GFMultDiv(GFPoly(HEX2DEC($C39&amp;N$29)),GFPoly(2),GFPoly(283),2)),2)</f>
        <v>2F</v>
      </c>
      <c r="O39" t="str">
        <f>BIN2HEX(_xlfn.CONCAT(GFMultDiv(GFPoly(HEX2DEC($C39&amp;O$29)),GFPoly(2),GFPoly(283),2)),2)</f>
        <v>2D</v>
      </c>
      <c r="P39" t="str">
        <f>BIN2HEX(_xlfn.CONCAT(GFMultDiv(GFPoly(HEX2DEC($C39&amp;P$29)),GFPoly(2),GFPoly(283),2)),2)</f>
        <v>23</v>
      </c>
      <c r="Q39" t="str">
        <f>BIN2HEX(_xlfn.CONCAT(GFMultDiv(GFPoly(HEX2DEC($C39&amp;Q$29)),GFPoly(2),GFPoly(283),2)),2)</f>
        <v>21</v>
      </c>
      <c r="R39" t="str">
        <f>BIN2HEX(_xlfn.CONCAT(GFMultDiv(GFPoly(HEX2DEC($C39&amp;R$29)),GFPoly(2),GFPoly(283),2)),2)</f>
        <v>27</v>
      </c>
      <c r="S39" t="str">
        <f>BIN2HEX(_xlfn.CONCAT(GFMultDiv(GFPoly(HEX2DEC($C39&amp;S$29)),GFPoly(2),GFPoly(283),2)),2)</f>
        <v>25</v>
      </c>
      <c r="X39" s="39" t="str">
        <v>9</v>
      </c>
      <c r="Y39" t="str">
        <f>BIN2HEX(_xlfn.CONCAT(GFMultDiv(GFPoly(HEX2DEC($X39&amp;Y$29)),GFPoly(3),GFPoly(283),2)),2)</f>
        <v>AB</v>
      </c>
      <c r="Z39" t="str">
        <f>BIN2HEX(_xlfn.CONCAT(GFMultDiv(GFPoly(HEX2DEC($X39&amp;Z$29)),GFPoly(3),GFPoly(283),2)),2)</f>
        <v>A8</v>
      </c>
      <c r="AA39" t="str">
        <f>BIN2HEX(_xlfn.CONCAT(GFMultDiv(GFPoly(HEX2DEC($X39&amp;AA$29)),GFPoly(3),GFPoly(283),2)),2)</f>
        <v>AD</v>
      </c>
      <c r="AB39" t="str">
        <f>BIN2HEX(_xlfn.CONCAT(GFMultDiv(GFPoly(HEX2DEC($X39&amp;AB$29)),GFPoly(3),GFPoly(283),2)),2)</f>
        <v>AE</v>
      </c>
      <c r="AC39" t="str">
        <f>BIN2HEX(_xlfn.CONCAT(GFMultDiv(GFPoly(HEX2DEC($X39&amp;AC$29)),GFPoly(3),GFPoly(283),2)),2)</f>
        <v>A7</v>
      </c>
      <c r="AD39" t="str">
        <f>BIN2HEX(_xlfn.CONCAT(GFMultDiv(GFPoly(HEX2DEC($X39&amp;AD$29)),GFPoly(3),GFPoly(283),2)),2)</f>
        <v>A4</v>
      </c>
      <c r="AE39" t="str">
        <f>BIN2HEX(_xlfn.CONCAT(GFMultDiv(GFPoly(HEX2DEC($X39&amp;AE$29)),GFPoly(3),GFPoly(283),2)),2)</f>
        <v>A1</v>
      </c>
      <c r="AF39" t="str">
        <f>BIN2HEX(_xlfn.CONCAT(GFMultDiv(GFPoly(HEX2DEC($X39&amp;AF$29)),GFPoly(3),GFPoly(283),2)),2)</f>
        <v>A2</v>
      </c>
      <c r="AG39" t="str">
        <f>BIN2HEX(_xlfn.CONCAT(GFMultDiv(GFPoly(HEX2DEC($X39&amp;AG$29)),GFPoly(3),GFPoly(283),2)),2)</f>
        <v>B3</v>
      </c>
      <c r="AH39" t="str">
        <f>BIN2HEX(_xlfn.CONCAT(GFMultDiv(GFPoly(HEX2DEC($X39&amp;AH$29)),GFPoly(3),GFPoly(283),2)),2)</f>
        <v>B0</v>
      </c>
      <c r="AI39" t="str">
        <f>BIN2HEX(_xlfn.CONCAT(GFMultDiv(GFPoly(HEX2DEC($X39&amp;AI$29)),GFPoly(3),GFPoly(283),2)),2)</f>
        <v>B5</v>
      </c>
      <c r="AJ39" t="str">
        <f>BIN2HEX(_xlfn.CONCAT(GFMultDiv(GFPoly(HEX2DEC($X39&amp;AJ$29)),GFPoly(3),GFPoly(283),2)),2)</f>
        <v>B6</v>
      </c>
      <c r="AK39" t="str">
        <f>BIN2HEX(_xlfn.CONCAT(GFMultDiv(GFPoly(HEX2DEC($X39&amp;AK$29)),GFPoly(3),GFPoly(283),2)),2)</f>
        <v>BF</v>
      </c>
      <c r="AL39" t="str">
        <f>BIN2HEX(_xlfn.CONCAT(GFMultDiv(GFPoly(HEX2DEC($X39&amp;AL$29)),GFPoly(3),GFPoly(283),2)),2)</f>
        <v>BC</v>
      </c>
      <c r="AM39" t="str">
        <f>BIN2HEX(_xlfn.CONCAT(GFMultDiv(GFPoly(HEX2DEC($X39&amp;AM$29)),GFPoly(3),GFPoly(283),2)),2)</f>
        <v>B9</v>
      </c>
      <c r="AN39" t="str">
        <f>BIN2HEX(_xlfn.CONCAT(GFMultDiv(GFPoly(HEX2DEC($X39&amp;AN$29)),GFPoly(3),GFPoly(283),2)),2)</f>
        <v>BA</v>
      </c>
    </row>
    <row r="40" spans="3:40" x14ac:dyDescent="0.3">
      <c r="C40" s="39" t="str">
        <v>A</v>
      </c>
      <c r="D40" t="str">
        <f>BIN2HEX(_xlfn.CONCAT(GFMultDiv(GFPoly(HEX2DEC($C40&amp;D$29)),GFPoly(2),GFPoly(283),2)),2)</f>
        <v>5B</v>
      </c>
      <c r="E40" t="str">
        <f>BIN2HEX(_xlfn.CONCAT(GFMultDiv(GFPoly(HEX2DEC($C40&amp;E$29)),GFPoly(2),GFPoly(283),2)),2)</f>
        <v>59</v>
      </c>
      <c r="F40" t="str">
        <f>BIN2HEX(_xlfn.CONCAT(GFMultDiv(GFPoly(HEX2DEC($C40&amp;F$29)),GFPoly(2),GFPoly(283),2)),2)</f>
        <v>5F</v>
      </c>
      <c r="G40" t="str">
        <f>BIN2HEX(_xlfn.CONCAT(GFMultDiv(GFPoly(HEX2DEC($C40&amp;G$29)),GFPoly(2),GFPoly(283),2)),2)</f>
        <v>5D</v>
      </c>
      <c r="H40" t="str">
        <f>BIN2HEX(_xlfn.CONCAT(GFMultDiv(GFPoly(HEX2DEC($C40&amp;H$29)),GFPoly(2),GFPoly(283),2)),2)</f>
        <v>53</v>
      </c>
      <c r="I40" t="str">
        <f>BIN2HEX(_xlfn.CONCAT(GFMultDiv(GFPoly(HEX2DEC($C40&amp;I$29)),GFPoly(2),GFPoly(283),2)),2)</f>
        <v>51</v>
      </c>
      <c r="J40" t="str">
        <f>BIN2HEX(_xlfn.CONCAT(GFMultDiv(GFPoly(HEX2DEC($C40&amp;J$29)),GFPoly(2),GFPoly(283),2)),2)</f>
        <v>57</v>
      </c>
      <c r="K40" t="str">
        <f>BIN2HEX(_xlfn.CONCAT(GFMultDiv(GFPoly(HEX2DEC($C40&amp;K$29)),GFPoly(2),GFPoly(283),2)),2)</f>
        <v>55</v>
      </c>
      <c r="L40" t="str">
        <f>BIN2HEX(_xlfn.CONCAT(GFMultDiv(GFPoly(HEX2DEC($C40&amp;L$29)),GFPoly(2),GFPoly(283),2)),2)</f>
        <v>4B</v>
      </c>
      <c r="M40" t="str">
        <f>BIN2HEX(_xlfn.CONCAT(GFMultDiv(GFPoly(HEX2DEC($C40&amp;M$29)),GFPoly(2),GFPoly(283),2)),2)</f>
        <v>49</v>
      </c>
      <c r="N40" t="str">
        <f>BIN2HEX(_xlfn.CONCAT(GFMultDiv(GFPoly(HEX2DEC($C40&amp;N$29)),GFPoly(2),GFPoly(283),2)),2)</f>
        <v>4F</v>
      </c>
      <c r="O40" t="str">
        <f>BIN2HEX(_xlfn.CONCAT(GFMultDiv(GFPoly(HEX2DEC($C40&amp;O$29)),GFPoly(2),GFPoly(283),2)),2)</f>
        <v>4D</v>
      </c>
      <c r="P40" t="str">
        <f>BIN2HEX(_xlfn.CONCAT(GFMultDiv(GFPoly(HEX2DEC($C40&amp;P$29)),GFPoly(2),GFPoly(283),2)),2)</f>
        <v>43</v>
      </c>
      <c r="Q40" t="str">
        <f>BIN2HEX(_xlfn.CONCAT(GFMultDiv(GFPoly(HEX2DEC($C40&amp;Q$29)),GFPoly(2),GFPoly(283),2)),2)</f>
        <v>41</v>
      </c>
      <c r="R40" t="str">
        <f>BIN2HEX(_xlfn.CONCAT(GFMultDiv(GFPoly(HEX2DEC($C40&amp;R$29)),GFPoly(2),GFPoly(283),2)),2)</f>
        <v>47</v>
      </c>
      <c r="S40" t="str">
        <f>BIN2HEX(_xlfn.CONCAT(GFMultDiv(GFPoly(HEX2DEC($C40&amp;S$29)),GFPoly(2),GFPoly(283),2)),2)</f>
        <v>45</v>
      </c>
      <c r="X40" s="39" t="str">
        <v>A</v>
      </c>
      <c r="Y40" t="str">
        <f>BIN2HEX(_xlfn.CONCAT(GFMultDiv(GFPoly(HEX2DEC($X40&amp;Y$29)),GFPoly(3),GFPoly(283),2)),2)</f>
        <v>FB</v>
      </c>
      <c r="Z40" t="str">
        <f>BIN2HEX(_xlfn.CONCAT(GFMultDiv(GFPoly(HEX2DEC($X40&amp;Z$29)),GFPoly(3),GFPoly(283),2)),2)</f>
        <v>F8</v>
      </c>
      <c r="AA40" t="str">
        <f>BIN2HEX(_xlfn.CONCAT(GFMultDiv(GFPoly(HEX2DEC($X40&amp;AA$29)),GFPoly(3),GFPoly(283),2)),2)</f>
        <v>FD</v>
      </c>
      <c r="AB40" t="str">
        <f>BIN2HEX(_xlfn.CONCAT(GFMultDiv(GFPoly(HEX2DEC($X40&amp;AB$29)),GFPoly(3),GFPoly(283),2)),2)</f>
        <v>FE</v>
      </c>
      <c r="AC40" t="str">
        <f>BIN2HEX(_xlfn.CONCAT(GFMultDiv(GFPoly(HEX2DEC($X40&amp;AC$29)),GFPoly(3),GFPoly(283),2)),2)</f>
        <v>F7</v>
      </c>
      <c r="AD40" t="str">
        <f>BIN2HEX(_xlfn.CONCAT(GFMultDiv(GFPoly(HEX2DEC($X40&amp;AD$29)),GFPoly(3),GFPoly(283),2)),2)</f>
        <v>F4</v>
      </c>
      <c r="AE40" t="str">
        <f>BIN2HEX(_xlfn.CONCAT(GFMultDiv(GFPoly(HEX2DEC($X40&amp;AE$29)),GFPoly(3),GFPoly(283),2)),2)</f>
        <v>F1</v>
      </c>
      <c r="AF40" t="str">
        <f>BIN2HEX(_xlfn.CONCAT(GFMultDiv(GFPoly(HEX2DEC($X40&amp;AF$29)),GFPoly(3),GFPoly(283),2)),2)</f>
        <v>F2</v>
      </c>
      <c r="AG40" t="str">
        <f>BIN2HEX(_xlfn.CONCAT(GFMultDiv(GFPoly(HEX2DEC($X40&amp;AG$29)),GFPoly(3),GFPoly(283),2)),2)</f>
        <v>E3</v>
      </c>
      <c r="AH40" t="str">
        <f>BIN2HEX(_xlfn.CONCAT(GFMultDiv(GFPoly(HEX2DEC($X40&amp;AH$29)),GFPoly(3),GFPoly(283),2)),2)</f>
        <v>E0</v>
      </c>
      <c r="AI40" t="str">
        <f>BIN2HEX(_xlfn.CONCAT(GFMultDiv(GFPoly(HEX2DEC($X40&amp;AI$29)),GFPoly(3),GFPoly(283),2)),2)</f>
        <v>E5</v>
      </c>
      <c r="AJ40" t="str">
        <f>BIN2HEX(_xlfn.CONCAT(GFMultDiv(GFPoly(HEX2DEC($X40&amp;AJ$29)),GFPoly(3),GFPoly(283),2)),2)</f>
        <v>E6</v>
      </c>
      <c r="AK40" t="str">
        <f>BIN2HEX(_xlfn.CONCAT(GFMultDiv(GFPoly(HEX2DEC($X40&amp;AK$29)),GFPoly(3),GFPoly(283),2)),2)</f>
        <v>EF</v>
      </c>
      <c r="AL40" t="str">
        <f>BIN2HEX(_xlfn.CONCAT(GFMultDiv(GFPoly(HEX2DEC($X40&amp;AL$29)),GFPoly(3),GFPoly(283),2)),2)</f>
        <v>EC</v>
      </c>
      <c r="AM40" t="str">
        <f>BIN2HEX(_xlfn.CONCAT(GFMultDiv(GFPoly(HEX2DEC($X40&amp;AM$29)),GFPoly(3),GFPoly(283),2)),2)</f>
        <v>E9</v>
      </c>
      <c r="AN40" t="str">
        <f>BIN2HEX(_xlfn.CONCAT(GFMultDiv(GFPoly(HEX2DEC($X40&amp;AN$29)),GFPoly(3),GFPoly(283),2)),2)</f>
        <v>EA</v>
      </c>
    </row>
    <row r="41" spans="3:40" x14ac:dyDescent="0.3">
      <c r="C41" s="39" t="str">
        <v>B</v>
      </c>
      <c r="D41" t="str">
        <f>BIN2HEX(_xlfn.CONCAT(GFMultDiv(GFPoly(HEX2DEC($C41&amp;D$29)),GFPoly(2),GFPoly(283),2)),2)</f>
        <v>7B</v>
      </c>
      <c r="E41" t="str">
        <f>BIN2HEX(_xlfn.CONCAT(GFMultDiv(GFPoly(HEX2DEC($C41&amp;E$29)),GFPoly(2),GFPoly(283),2)),2)</f>
        <v>79</v>
      </c>
      <c r="F41" t="str">
        <f>BIN2HEX(_xlfn.CONCAT(GFMultDiv(GFPoly(HEX2DEC($C41&amp;F$29)),GFPoly(2),GFPoly(283),2)),2)</f>
        <v>7F</v>
      </c>
      <c r="G41" t="str">
        <f>BIN2HEX(_xlfn.CONCAT(GFMultDiv(GFPoly(HEX2DEC($C41&amp;G$29)),GFPoly(2),GFPoly(283),2)),2)</f>
        <v>7D</v>
      </c>
      <c r="H41" t="str">
        <f>BIN2HEX(_xlfn.CONCAT(GFMultDiv(GFPoly(HEX2DEC($C41&amp;H$29)),GFPoly(2),GFPoly(283),2)),2)</f>
        <v>73</v>
      </c>
      <c r="I41" t="str">
        <f>BIN2HEX(_xlfn.CONCAT(GFMultDiv(GFPoly(HEX2DEC($C41&amp;I$29)),GFPoly(2),GFPoly(283),2)),2)</f>
        <v>71</v>
      </c>
      <c r="J41" t="str">
        <f>BIN2HEX(_xlfn.CONCAT(GFMultDiv(GFPoly(HEX2DEC($C41&amp;J$29)),GFPoly(2),GFPoly(283),2)),2)</f>
        <v>77</v>
      </c>
      <c r="K41" t="str">
        <f>BIN2HEX(_xlfn.CONCAT(GFMultDiv(GFPoly(HEX2DEC($C41&amp;K$29)),GFPoly(2),GFPoly(283),2)),2)</f>
        <v>75</v>
      </c>
      <c r="L41" t="str">
        <f>BIN2HEX(_xlfn.CONCAT(GFMultDiv(GFPoly(HEX2DEC($C41&amp;L$29)),GFPoly(2),GFPoly(283),2)),2)</f>
        <v>6B</v>
      </c>
      <c r="M41" t="str">
        <f>BIN2HEX(_xlfn.CONCAT(GFMultDiv(GFPoly(HEX2DEC($C41&amp;M$29)),GFPoly(2),GFPoly(283),2)),2)</f>
        <v>69</v>
      </c>
      <c r="N41" t="str">
        <f>BIN2HEX(_xlfn.CONCAT(GFMultDiv(GFPoly(HEX2DEC($C41&amp;N$29)),GFPoly(2),GFPoly(283),2)),2)</f>
        <v>6F</v>
      </c>
      <c r="O41" t="str">
        <f>BIN2HEX(_xlfn.CONCAT(GFMultDiv(GFPoly(HEX2DEC($C41&amp;O$29)),GFPoly(2),GFPoly(283),2)),2)</f>
        <v>6D</v>
      </c>
      <c r="P41" t="str">
        <f>BIN2HEX(_xlfn.CONCAT(GFMultDiv(GFPoly(HEX2DEC($C41&amp;P$29)),GFPoly(2),GFPoly(283),2)),2)</f>
        <v>63</v>
      </c>
      <c r="Q41" t="str">
        <f>BIN2HEX(_xlfn.CONCAT(GFMultDiv(GFPoly(HEX2DEC($C41&amp;Q$29)),GFPoly(2),GFPoly(283),2)),2)</f>
        <v>61</v>
      </c>
      <c r="R41" t="str">
        <f>BIN2HEX(_xlfn.CONCAT(GFMultDiv(GFPoly(HEX2DEC($C41&amp;R$29)),GFPoly(2),GFPoly(283),2)),2)</f>
        <v>67</v>
      </c>
      <c r="S41" t="str">
        <f>BIN2HEX(_xlfn.CONCAT(GFMultDiv(GFPoly(HEX2DEC($C41&amp;S$29)),GFPoly(2),GFPoly(283),2)),2)</f>
        <v>65</v>
      </c>
      <c r="X41" s="39" t="str">
        <v>B</v>
      </c>
      <c r="Y41" t="str">
        <f>BIN2HEX(_xlfn.CONCAT(GFMultDiv(GFPoly(HEX2DEC($X41&amp;Y$29)),GFPoly(3),GFPoly(283),2)),2)</f>
        <v>CB</v>
      </c>
      <c r="Z41" t="str">
        <f>BIN2HEX(_xlfn.CONCAT(GFMultDiv(GFPoly(HEX2DEC($X41&amp;Z$29)),GFPoly(3),GFPoly(283),2)),2)</f>
        <v>C8</v>
      </c>
      <c r="AA41" t="str">
        <f>BIN2HEX(_xlfn.CONCAT(GFMultDiv(GFPoly(HEX2DEC($X41&amp;AA$29)),GFPoly(3),GFPoly(283),2)),2)</f>
        <v>CD</v>
      </c>
      <c r="AB41" t="str">
        <f>BIN2HEX(_xlfn.CONCAT(GFMultDiv(GFPoly(HEX2DEC($X41&amp;AB$29)),GFPoly(3),GFPoly(283),2)),2)</f>
        <v>CE</v>
      </c>
      <c r="AC41" t="str">
        <f>BIN2HEX(_xlfn.CONCAT(GFMultDiv(GFPoly(HEX2DEC($X41&amp;AC$29)),GFPoly(3),GFPoly(283),2)),2)</f>
        <v>C7</v>
      </c>
      <c r="AD41" t="str">
        <f>BIN2HEX(_xlfn.CONCAT(GFMultDiv(GFPoly(HEX2DEC($X41&amp;AD$29)),GFPoly(3),GFPoly(283),2)),2)</f>
        <v>C4</v>
      </c>
      <c r="AE41" t="str">
        <f>BIN2HEX(_xlfn.CONCAT(GFMultDiv(GFPoly(HEX2DEC($X41&amp;AE$29)),GFPoly(3),GFPoly(283),2)),2)</f>
        <v>C1</v>
      </c>
      <c r="AF41" t="str">
        <f>BIN2HEX(_xlfn.CONCAT(GFMultDiv(GFPoly(HEX2DEC($X41&amp;AF$29)),GFPoly(3),GFPoly(283),2)),2)</f>
        <v>C2</v>
      </c>
      <c r="AG41" t="str">
        <f>BIN2HEX(_xlfn.CONCAT(GFMultDiv(GFPoly(HEX2DEC($X41&amp;AG$29)),GFPoly(3),GFPoly(283),2)),2)</f>
        <v>D3</v>
      </c>
      <c r="AH41" t="str">
        <f>BIN2HEX(_xlfn.CONCAT(GFMultDiv(GFPoly(HEX2DEC($X41&amp;AH$29)),GFPoly(3),GFPoly(283),2)),2)</f>
        <v>D0</v>
      </c>
      <c r="AI41" t="str">
        <f>BIN2HEX(_xlfn.CONCAT(GFMultDiv(GFPoly(HEX2DEC($X41&amp;AI$29)),GFPoly(3),GFPoly(283),2)),2)</f>
        <v>D5</v>
      </c>
      <c r="AJ41" t="str">
        <f>BIN2HEX(_xlfn.CONCAT(GFMultDiv(GFPoly(HEX2DEC($X41&amp;AJ$29)),GFPoly(3),GFPoly(283),2)),2)</f>
        <v>D6</v>
      </c>
      <c r="AK41" t="str">
        <f>BIN2HEX(_xlfn.CONCAT(GFMultDiv(GFPoly(HEX2DEC($X41&amp;AK$29)),GFPoly(3),GFPoly(283),2)),2)</f>
        <v>DF</v>
      </c>
      <c r="AL41" t="str">
        <f>BIN2HEX(_xlfn.CONCAT(GFMultDiv(GFPoly(HEX2DEC($X41&amp;AL$29)),GFPoly(3),GFPoly(283),2)),2)</f>
        <v>DC</v>
      </c>
      <c r="AM41" t="str">
        <f>BIN2HEX(_xlfn.CONCAT(GFMultDiv(GFPoly(HEX2DEC($X41&amp;AM$29)),GFPoly(3),GFPoly(283),2)),2)</f>
        <v>D9</v>
      </c>
      <c r="AN41" t="str">
        <f>BIN2HEX(_xlfn.CONCAT(GFMultDiv(GFPoly(HEX2DEC($X41&amp;AN$29)),GFPoly(3),GFPoly(283),2)),2)</f>
        <v>DA</v>
      </c>
    </row>
    <row r="42" spans="3:40" x14ac:dyDescent="0.3">
      <c r="C42" s="39" t="str">
        <v>C</v>
      </c>
      <c r="D42" t="str">
        <f>BIN2HEX(_xlfn.CONCAT(GFMultDiv(GFPoly(HEX2DEC($C42&amp;D$29)),GFPoly(2),GFPoly(283),2)),2)</f>
        <v>9B</v>
      </c>
      <c r="E42" t="str">
        <f>BIN2HEX(_xlfn.CONCAT(GFMultDiv(GFPoly(HEX2DEC($C42&amp;E$29)),GFPoly(2),GFPoly(283),2)),2)</f>
        <v>99</v>
      </c>
      <c r="F42" t="str">
        <f>BIN2HEX(_xlfn.CONCAT(GFMultDiv(GFPoly(HEX2DEC($C42&amp;F$29)),GFPoly(2),GFPoly(283),2)),2)</f>
        <v>9F</v>
      </c>
      <c r="G42" t="str">
        <f>BIN2HEX(_xlfn.CONCAT(GFMultDiv(GFPoly(HEX2DEC($C42&amp;G$29)),GFPoly(2),GFPoly(283),2)),2)</f>
        <v>9D</v>
      </c>
      <c r="H42" t="str">
        <f>BIN2HEX(_xlfn.CONCAT(GFMultDiv(GFPoly(HEX2DEC($C42&amp;H$29)),GFPoly(2),GFPoly(283),2)),2)</f>
        <v>93</v>
      </c>
      <c r="I42" t="str">
        <f>BIN2HEX(_xlfn.CONCAT(GFMultDiv(GFPoly(HEX2DEC($C42&amp;I$29)),GFPoly(2),GFPoly(283),2)),2)</f>
        <v>91</v>
      </c>
      <c r="J42" t="str">
        <f>BIN2HEX(_xlfn.CONCAT(GFMultDiv(GFPoly(HEX2DEC($C42&amp;J$29)),GFPoly(2),GFPoly(283),2)),2)</f>
        <v>97</v>
      </c>
      <c r="K42" t="str">
        <f>BIN2HEX(_xlfn.CONCAT(GFMultDiv(GFPoly(HEX2DEC($C42&amp;K$29)),GFPoly(2),GFPoly(283),2)),2)</f>
        <v>95</v>
      </c>
      <c r="L42" t="str">
        <f>BIN2HEX(_xlfn.CONCAT(GFMultDiv(GFPoly(HEX2DEC($C42&amp;L$29)),GFPoly(2),GFPoly(283),2)),2)</f>
        <v>8B</v>
      </c>
      <c r="M42" t="str">
        <f>BIN2HEX(_xlfn.CONCAT(GFMultDiv(GFPoly(HEX2DEC($C42&amp;M$29)),GFPoly(2),GFPoly(283),2)),2)</f>
        <v>89</v>
      </c>
      <c r="N42" t="str">
        <f>BIN2HEX(_xlfn.CONCAT(GFMultDiv(GFPoly(HEX2DEC($C42&amp;N$29)),GFPoly(2),GFPoly(283),2)),2)</f>
        <v>8F</v>
      </c>
      <c r="O42" t="str">
        <f>BIN2HEX(_xlfn.CONCAT(GFMultDiv(GFPoly(HEX2DEC($C42&amp;O$29)),GFPoly(2),GFPoly(283),2)),2)</f>
        <v>8D</v>
      </c>
      <c r="P42" t="str">
        <f>BIN2HEX(_xlfn.CONCAT(GFMultDiv(GFPoly(HEX2DEC($C42&amp;P$29)),GFPoly(2),GFPoly(283),2)),2)</f>
        <v>83</v>
      </c>
      <c r="Q42" t="str">
        <f>BIN2HEX(_xlfn.CONCAT(GFMultDiv(GFPoly(HEX2DEC($C42&amp;Q$29)),GFPoly(2),GFPoly(283),2)),2)</f>
        <v>81</v>
      </c>
      <c r="R42" t="str">
        <f>BIN2HEX(_xlfn.CONCAT(GFMultDiv(GFPoly(HEX2DEC($C42&amp;R$29)),GFPoly(2),GFPoly(283),2)),2)</f>
        <v>87</v>
      </c>
      <c r="S42" t="str">
        <f>BIN2HEX(_xlfn.CONCAT(GFMultDiv(GFPoly(HEX2DEC($C42&amp;S$29)),GFPoly(2),GFPoly(283),2)),2)</f>
        <v>85</v>
      </c>
      <c r="X42" s="39" t="str">
        <v>C</v>
      </c>
      <c r="Y42" t="str">
        <f>BIN2HEX(_xlfn.CONCAT(GFMultDiv(GFPoly(HEX2DEC($X42&amp;Y$29)),GFPoly(3),GFPoly(283),2)),2)</f>
        <v>5B</v>
      </c>
      <c r="Z42" t="str">
        <f>BIN2HEX(_xlfn.CONCAT(GFMultDiv(GFPoly(HEX2DEC($X42&amp;Z$29)),GFPoly(3),GFPoly(283),2)),2)</f>
        <v>58</v>
      </c>
      <c r="AA42" t="str">
        <f>BIN2HEX(_xlfn.CONCAT(GFMultDiv(GFPoly(HEX2DEC($X42&amp;AA$29)),GFPoly(3),GFPoly(283),2)),2)</f>
        <v>5D</v>
      </c>
      <c r="AB42" t="str">
        <f>BIN2HEX(_xlfn.CONCAT(GFMultDiv(GFPoly(HEX2DEC($X42&amp;AB$29)),GFPoly(3),GFPoly(283),2)),2)</f>
        <v>5E</v>
      </c>
      <c r="AC42" t="str">
        <f>BIN2HEX(_xlfn.CONCAT(GFMultDiv(GFPoly(HEX2DEC($X42&amp;AC$29)),GFPoly(3),GFPoly(283),2)),2)</f>
        <v>57</v>
      </c>
      <c r="AD42" t="str">
        <f>BIN2HEX(_xlfn.CONCAT(GFMultDiv(GFPoly(HEX2DEC($X42&amp;AD$29)),GFPoly(3),GFPoly(283),2)),2)</f>
        <v>54</v>
      </c>
      <c r="AE42" t="str">
        <f>BIN2HEX(_xlfn.CONCAT(GFMultDiv(GFPoly(HEX2DEC($X42&amp;AE$29)),GFPoly(3),GFPoly(283),2)),2)</f>
        <v>51</v>
      </c>
      <c r="AF42" t="str">
        <f>BIN2HEX(_xlfn.CONCAT(GFMultDiv(GFPoly(HEX2DEC($X42&amp;AF$29)),GFPoly(3),GFPoly(283),2)),2)</f>
        <v>52</v>
      </c>
      <c r="AG42" t="str">
        <f>BIN2HEX(_xlfn.CONCAT(GFMultDiv(GFPoly(HEX2DEC($X42&amp;AG$29)),GFPoly(3),GFPoly(283),2)),2)</f>
        <v>43</v>
      </c>
      <c r="AH42" t="str">
        <f>BIN2HEX(_xlfn.CONCAT(GFMultDiv(GFPoly(HEX2DEC($X42&amp;AH$29)),GFPoly(3),GFPoly(283),2)),2)</f>
        <v>40</v>
      </c>
      <c r="AI42" t="str">
        <f>BIN2HEX(_xlfn.CONCAT(GFMultDiv(GFPoly(HEX2DEC($X42&amp;AI$29)),GFPoly(3),GFPoly(283),2)),2)</f>
        <v>45</v>
      </c>
      <c r="AJ42" t="str">
        <f>BIN2HEX(_xlfn.CONCAT(GFMultDiv(GFPoly(HEX2DEC($X42&amp;AJ$29)),GFPoly(3),GFPoly(283),2)),2)</f>
        <v>46</v>
      </c>
      <c r="AK42" t="str">
        <f>BIN2HEX(_xlfn.CONCAT(GFMultDiv(GFPoly(HEX2DEC($X42&amp;AK$29)),GFPoly(3),GFPoly(283),2)),2)</f>
        <v>4F</v>
      </c>
      <c r="AL42" t="str">
        <f>BIN2HEX(_xlfn.CONCAT(GFMultDiv(GFPoly(HEX2DEC($X42&amp;AL$29)),GFPoly(3),GFPoly(283),2)),2)</f>
        <v>4C</v>
      </c>
      <c r="AM42" t="str">
        <f>BIN2HEX(_xlfn.CONCAT(GFMultDiv(GFPoly(HEX2DEC($X42&amp;AM$29)),GFPoly(3),GFPoly(283),2)),2)</f>
        <v>49</v>
      </c>
      <c r="AN42" t="str">
        <f>BIN2HEX(_xlfn.CONCAT(GFMultDiv(GFPoly(HEX2DEC($X42&amp;AN$29)),GFPoly(3),GFPoly(283),2)),2)</f>
        <v>4A</v>
      </c>
    </row>
    <row r="43" spans="3:40" x14ac:dyDescent="0.3">
      <c r="C43" s="39" t="str">
        <v>D</v>
      </c>
      <c r="D43" t="str">
        <f>BIN2HEX(_xlfn.CONCAT(GFMultDiv(GFPoly(HEX2DEC($C43&amp;D$29)),GFPoly(2),GFPoly(283),2)),2)</f>
        <v>BB</v>
      </c>
      <c r="E43" t="str">
        <f>BIN2HEX(_xlfn.CONCAT(GFMultDiv(GFPoly(HEX2DEC($C43&amp;E$29)),GFPoly(2),GFPoly(283),2)),2)</f>
        <v>B9</v>
      </c>
      <c r="F43" t="str">
        <f>BIN2HEX(_xlfn.CONCAT(GFMultDiv(GFPoly(HEX2DEC($C43&amp;F$29)),GFPoly(2),GFPoly(283),2)),2)</f>
        <v>BF</v>
      </c>
      <c r="G43" t="str">
        <f>BIN2HEX(_xlfn.CONCAT(GFMultDiv(GFPoly(HEX2DEC($C43&amp;G$29)),GFPoly(2),GFPoly(283),2)),2)</f>
        <v>BD</v>
      </c>
      <c r="H43" t="str">
        <f>BIN2HEX(_xlfn.CONCAT(GFMultDiv(GFPoly(HEX2DEC($C43&amp;H$29)),GFPoly(2),GFPoly(283),2)),2)</f>
        <v>B3</v>
      </c>
      <c r="I43" t="str">
        <f>BIN2HEX(_xlfn.CONCAT(GFMultDiv(GFPoly(HEX2DEC($C43&amp;I$29)),GFPoly(2),GFPoly(283),2)),2)</f>
        <v>B1</v>
      </c>
      <c r="J43" t="str">
        <f>BIN2HEX(_xlfn.CONCAT(GFMultDiv(GFPoly(HEX2DEC($C43&amp;J$29)),GFPoly(2),GFPoly(283),2)),2)</f>
        <v>B7</v>
      </c>
      <c r="K43" t="str">
        <f>BIN2HEX(_xlfn.CONCAT(GFMultDiv(GFPoly(HEX2DEC($C43&amp;K$29)),GFPoly(2),GFPoly(283),2)),2)</f>
        <v>B5</v>
      </c>
      <c r="L43" t="str">
        <f>BIN2HEX(_xlfn.CONCAT(GFMultDiv(GFPoly(HEX2DEC($C43&amp;L$29)),GFPoly(2),GFPoly(283),2)),2)</f>
        <v>AB</v>
      </c>
      <c r="M43" t="str">
        <f>BIN2HEX(_xlfn.CONCAT(GFMultDiv(GFPoly(HEX2DEC($C43&amp;M$29)),GFPoly(2),GFPoly(283),2)),2)</f>
        <v>A9</v>
      </c>
      <c r="N43" t="str">
        <f>BIN2HEX(_xlfn.CONCAT(GFMultDiv(GFPoly(HEX2DEC($C43&amp;N$29)),GFPoly(2),GFPoly(283),2)),2)</f>
        <v>AF</v>
      </c>
      <c r="O43" t="str">
        <f>BIN2HEX(_xlfn.CONCAT(GFMultDiv(GFPoly(HEX2DEC($C43&amp;O$29)),GFPoly(2),GFPoly(283),2)),2)</f>
        <v>AD</v>
      </c>
      <c r="P43" t="str">
        <f>BIN2HEX(_xlfn.CONCAT(GFMultDiv(GFPoly(HEX2DEC($C43&amp;P$29)),GFPoly(2),GFPoly(283),2)),2)</f>
        <v>A3</v>
      </c>
      <c r="Q43" t="str">
        <f>BIN2HEX(_xlfn.CONCAT(GFMultDiv(GFPoly(HEX2DEC($C43&amp;Q$29)),GFPoly(2),GFPoly(283),2)),2)</f>
        <v>A1</v>
      </c>
      <c r="R43" t="str">
        <f>BIN2HEX(_xlfn.CONCAT(GFMultDiv(GFPoly(HEX2DEC($C43&amp;R$29)),GFPoly(2),GFPoly(283),2)),2)</f>
        <v>A7</v>
      </c>
      <c r="S43" t="str">
        <f>BIN2HEX(_xlfn.CONCAT(GFMultDiv(GFPoly(HEX2DEC($C43&amp;S$29)),GFPoly(2),GFPoly(283),2)),2)</f>
        <v>A5</v>
      </c>
      <c r="X43" s="39" t="str">
        <v>D</v>
      </c>
      <c r="Y43" t="str">
        <f>BIN2HEX(_xlfn.CONCAT(GFMultDiv(GFPoly(HEX2DEC($X43&amp;Y$29)),GFPoly(3),GFPoly(283),2)),2)</f>
        <v>6B</v>
      </c>
      <c r="Z43" t="str">
        <f>BIN2HEX(_xlfn.CONCAT(GFMultDiv(GFPoly(HEX2DEC($X43&amp;Z$29)),GFPoly(3),GFPoly(283),2)),2)</f>
        <v>68</v>
      </c>
      <c r="AA43" t="str">
        <f>BIN2HEX(_xlfn.CONCAT(GFMultDiv(GFPoly(HEX2DEC($X43&amp;AA$29)),GFPoly(3),GFPoly(283),2)),2)</f>
        <v>6D</v>
      </c>
      <c r="AB43" t="str">
        <f>BIN2HEX(_xlfn.CONCAT(GFMultDiv(GFPoly(HEX2DEC($X43&amp;AB$29)),GFPoly(3),GFPoly(283),2)),2)</f>
        <v>6E</v>
      </c>
      <c r="AC43" t="str">
        <f>BIN2HEX(_xlfn.CONCAT(GFMultDiv(GFPoly(HEX2DEC($X43&amp;AC$29)),GFPoly(3),GFPoly(283),2)),2)</f>
        <v>67</v>
      </c>
      <c r="AD43" t="str">
        <f>BIN2HEX(_xlfn.CONCAT(GFMultDiv(GFPoly(HEX2DEC($X43&amp;AD$29)),GFPoly(3),GFPoly(283),2)),2)</f>
        <v>64</v>
      </c>
      <c r="AE43" t="str">
        <f>BIN2HEX(_xlfn.CONCAT(GFMultDiv(GFPoly(HEX2DEC($X43&amp;AE$29)),GFPoly(3),GFPoly(283),2)),2)</f>
        <v>61</v>
      </c>
      <c r="AF43" t="str">
        <f>BIN2HEX(_xlfn.CONCAT(GFMultDiv(GFPoly(HEX2DEC($X43&amp;AF$29)),GFPoly(3),GFPoly(283),2)),2)</f>
        <v>62</v>
      </c>
      <c r="AG43" t="str">
        <f>BIN2HEX(_xlfn.CONCAT(GFMultDiv(GFPoly(HEX2DEC($X43&amp;AG$29)),GFPoly(3),GFPoly(283),2)),2)</f>
        <v>73</v>
      </c>
      <c r="AH43" t="str">
        <f>BIN2HEX(_xlfn.CONCAT(GFMultDiv(GFPoly(HEX2DEC($X43&amp;AH$29)),GFPoly(3),GFPoly(283),2)),2)</f>
        <v>70</v>
      </c>
      <c r="AI43" t="str">
        <f>BIN2HEX(_xlfn.CONCAT(GFMultDiv(GFPoly(HEX2DEC($X43&amp;AI$29)),GFPoly(3),GFPoly(283),2)),2)</f>
        <v>75</v>
      </c>
      <c r="AJ43" t="str">
        <f>BIN2HEX(_xlfn.CONCAT(GFMultDiv(GFPoly(HEX2DEC($X43&amp;AJ$29)),GFPoly(3),GFPoly(283),2)),2)</f>
        <v>76</v>
      </c>
      <c r="AK43" t="str">
        <f>BIN2HEX(_xlfn.CONCAT(GFMultDiv(GFPoly(HEX2DEC($X43&amp;AK$29)),GFPoly(3),GFPoly(283),2)),2)</f>
        <v>7F</v>
      </c>
      <c r="AL43" t="str">
        <f>BIN2HEX(_xlfn.CONCAT(GFMultDiv(GFPoly(HEX2DEC($X43&amp;AL$29)),GFPoly(3),GFPoly(283),2)),2)</f>
        <v>7C</v>
      </c>
      <c r="AM43" t="str">
        <f>BIN2HEX(_xlfn.CONCAT(GFMultDiv(GFPoly(HEX2DEC($X43&amp;AM$29)),GFPoly(3),GFPoly(283),2)),2)</f>
        <v>79</v>
      </c>
      <c r="AN43" t="str">
        <f>BIN2HEX(_xlfn.CONCAT(GFMultDiv(GFPoly(HEX2DEC($X43&amp;AN$29)),GFPoly(3),GFPoly(283),2)),2)</f>
        <v>7A</v>
      </c>
    </row>
    <row r="44" spans="3:40" x14ac:dyDescent="0.3">
      <c r="C44" s="39" t="str">
        <v>E</v>
      </c>
      <c r="D44" t="str">
        <f>BIN2HEX(_xlfn.CONCAT(GFMultDiv(GFPoly(HEX2DEC($C44&amp;D$29)),GFPoly(2),GFPoly(283),2)),2)</f>
        <v>DB</v>
      </c>
      <c r="E44" t="str">
        <f>BIN2HEX(_xlfn.CONCAT(GFMultDiv(GFPoly(HEX2DEC($C44&amp;E$29)),GFPoly(2),GFPoly(283),2)),2)</f>
        <v>D9</v>
      </c>
      <c r="F44" t="str">
        <f>BIN2HEX(_xlfn.CONCAT(GFMultDiv(GFPoly(HEX2DEC($C44&amp;F$29)),GFPoly(2),GFPoly(283),2)),2)</f>
        <v>DF</v>
      </c>
      <c r="G44" t="str">
        <f>BIN2HEX(_xlfn.CONCAT(GFMultDiv(GFPoly(HEX2DEC($C44&amp;G$29)),GFPoly(2),GFPoly(283),2)),2)</f>
        <v>DD</v>
      </c>
      <c r="H44" t="str">
        <f>BIN2HEX(_xlfn.CONCAT(GFMultDiv(GFPoly(HEX2DEC($C44&amp;H$29)),GFPoly(2),GFPoly(283),2)),2)</f>
        <v>D3</v>
      </c>
      <c r="I44" t="str">
        <f>BIN2HEX(_xlfn.CONCAT(GFMultDiv(GFPoly(HEX2DEC($C44&amp;I$29)),GFPoly(2),GFPoly(283),2)),2)</f>
        <v>D1</v>
      </c>
      <c r="J44" t="str">
        <f>BIN2HEX(_xlfn.CONCAT(GFMultDiv(GFPoly(HEX2DEC($C44&amp;J$29)),GFPoly(2),GFPoly(283),2)),2)</f>
        <v>D7</v>
      </c>
      <c r="K44" t="str">
        <f>BIN2HEX(_xlfn.CONCAT(GFMultDiv(GFPoly(HEX2DEC($C44&amp;K$29)),GFPoly(2),GFPoly(283),2)),2)</f>
        <v>D5</v>
      </c>
      <c r="L44" t="str">
        <f>BIN2HEX(_xlfn.CONCAT(GFMultDiv(GFPoly(HEX2DEC($C44&amp;L$29)),GFPoly(2),GFPoly(283),2)),2)</f>
        <v>CB</v>
      </c>
      <c r="M44" t="str">
        <f>BIN2HEX(_xlfn.CONCAT(GFMultDiv(GFPoly(HEX2DEC($C44&amp;M$29)),GFPoly(2),GFPoly(283),2)),2)</f>
        <v>C9</v>
      </c>
      <c r="N44" t="str">
        <f>BIN2HEX(_xlfn.CONCAT(GFMultDiv(GFPoly(HEX2DEC($C44&amp;N$29)),GFPoly(2),GFPoly(283),2)),2)</f>
        <v>CF</v>
      </c>
      <c r="O44" t="str">
        <f>BIN2HEX(_xlfn.CONCAT(GFMultDiv(GFPoly(HEX2DEC($C44&amp;O$29)),GFPoly(2),GFPoly(283),2)),2)</f>
        <v>CD</v>
      </c>
      <c r="P44" t="str">
        <f>BIN2HEX(_xlfn.CONCAT(GFMultDiv(GFPoly(HEX2DEC($C44&amp;P$29)),GFPoly(2),GFPoly(283),2)),2)</f>
        <v>C3</v>
      </c>
      <c r="Q44" t="str">
        <f>BIN2HEX(_xlfn.CONCAT(GFMultDiv(GFPoly(HEX2DEC($C44&amp;Q$29)),GFPoly(2),GFPoly(283),2)),2)</f>
        <v>C1</v>
      </c>
      <c r="R44" t="str">
        <f>BIN2HEX(_xlfn.CONCAT(GFMultDiv(GFPoly(HEX2DEC($C44&amp;R$29)),GFPoly(2),GFPoly(283),2)),2)</f>
        <v>C7</v>
      </c>
      <c r="S44" t="str">
        <f>BIN2HEX(_xlfn.CONCAT(GFMultDiv(GFPoly(HEX2DEC($C44&amp;S$29)),GFPoly(2),GFPoly(283),2)),2)</f>
        <v>C5</v>
      </c>
      <c r="X44" s="39" t="str">
        <v>E</v>
      </c>
      <c r="Y44" t="str">
        <f>BIN2HEX(_xlfn.CONCAT(GFMultDiv(GFPoly(HEX2DEC($X44&amp;Y$29)),GFPoly(3),GFPoly(283),2)),2)</f>
        <v>3B</v>
      </c>
      <c r="Z44" t="str">
        <f>BIN2HEX(_xlfn.CONCAT(GFMultDiv(GFPoly(HEX2DEC($X44&amp;Z$29)),GFPoly(3),GFPoly(283),2)),2)</f>
        <v>38</v>
      </c>
      <c r="AA44" t="str">
        <f>BIN2HEX(_xlfn.CONCAT(GFMultDiv(GFPoly(HEX2DEC($X44&amp;AA$29)),GFPoly(3),GFPoly(283),2)),2)</f>
        <v>3D</v>
      </c>
      <c r="AB44" t="str">
        <f>BIN2HEX(_xlfn.CONCAT(GFMultDiv(GFPoly(HEX2DEC($X44&amp;AB$29)),GFPoly(3),GFPoly(283),2)),2)</f>
        <v>3E</v>
      </c>
      <c r="AC44" t="str">
        <f>BIN2HEX(_xlfn.CONCAT(GFMultDiv(GFPoly(HEX2DEC($X44&amp;AC$29)),GFPoly(3),GFPoly(283),2)),2)</f>
        <v>37</v>
      </c>
      <c r="AD44" t="str">
        <f>BIN2HEX(_xlfn.CONCAT(GFMultDiv(GFPoly(HEX2DEC($X44&amp;AD$29)),GFPoly(3),GFPoly(283),2)),2)</f>
        <v>34</v>
      </c>
      <c r="AE44" t="str">
        <f>BIN2HEX(_xlfn.CONCAT(GFMultDiv(GFPoly(HEX2DEC($X44&amp;AE$29)),GFPoly(3),GFPoly(283),2)),2)</f>
        <v>31</v>
      </c>
      <c r="AF44" t="str">
        <f>BIN2HEX(_xlfn.CONCAT(GFMultDiv(GFPoly(HEX2DEC($X44&amp;AF$29)),GFPoly(3),GFPoly(283),2)),2)</f>
        <v>32</v>
      </c>
      <c r="AG44" t="str">
        <f>BIN2HEX(_xlfn.CONCAT(GFMultDiv(GFPoly(HEX2DEC($X44&amp;AG$29)),GFPoly(3),GFPoly(283),2)),2)</f>
        <v>23</v>
      </c>
      <c r="AH44" t="str">
        <f>BIN2HEX(_xlfn.CONCAT(GFMultDiv(GFPoly(HEX2DEC($X44&amp;AH$29)),GFPoly(3),GFPoly(283),2)),2)</f>
        <v>20</v>
      </c>
      <c r="AI44" t="str">
        <f>BIN2HEX(_xlfn.CONCAT(GFMultDiv(GFPoly(HEX2DEC($X44&amp;AI$29)),GFPoly(3),GFPoly(283),2)),2)</f>
        <v>25</v>
      </c>
      <c r="AJ44" t="str">
        <f>BIN2HEX(_xlfn.CONCAT(GFMultDiv(GFPoly(HEX2DEC($X44&amp;AJ$29)),GFPoly(3),GFPoly(283),2)),2)</f>
        <v>26</v>
      </c>
      <c r="AK44" t="str">
        <f>BIN2HEX(_xlfn.CONCAT(GFMultDiv(GFPoly(HEX2DEC($X44&amp;AK$29)),GFPoly(3),GFPoly(283),2)),2)</f>
        <v>2F</v>
      </c>
      <c r="AL44" t="str">
        <f>BIN2HEX(_xlfn.CONCAT(GFMultDiv(GFPoly(HEX2DEC($X44&amp;AL$29)),GFPoly(3),GFPoly(283),2)),2)</f>
        <v>2C</v>
      </c>
      <c r="AM44" t="str">
        <f>BIN2HEX(_xlfn.CONCAT(GFMultDiv(GFPoly(HEX2DEC($X44&amp;AM$29)),GFPoly(3),GFPoly(283),2)),2)</f>
        <v>29</v>
      </c>
      <c r="AN44" t="str">
        <f>BIN2HEX(_xlfn.CONCAT(GFMultDiv(GFPoly(HEX2DEC($X44&amp;AN$29)),GFPoly(3),GFPoly(283),2)),2)</f>
        <v>2A</v>
      </c>
    </row>
    <row r="45" spans="3:40" x14ac:dyDescent="0.3">
      <c r="C45" s="39" t="str">
        <v>F</v>
      </c>
      <c r="D45" t="str">
        <f>BIN2HEX(_xlfn.CONCAT(GFMultDiv(GFPoly(HEX2DEC($C45&amp;D$29)),GFPoly(2),GFPoly(283),2)),2)</f>
        <v>FB</v>
      </c>
      <c r="E45" t="str">
        <f>BIN2HEX(_xlfn.CONCAT(GFMultDiv(GFPoly(HEX2DEC($C45&amp;E$29)),GFPoly(2),GFPoly(283),2)),2)</f>
        <v>F9</v>
      </c>
      <c r="F45" t="str">
        <f>BIN2HEX(_xlfn.CONCAT(GFMultDiv(GFPoly(HEX2DEC($C45&amp;F$29)),GFPoly(2),GFPoly(283),2)),2)</f>
        <v>FF</v>
      </c>
      <c r="G45" t="str">
        <f>BIN2HEX(_xlfn.CONCAT(GFMultDiv(GFPoly(HEX2DEC($C45&amp;G$29)),GFPoly(2),GFPoly(283),2)),2)</f>
        <v>FD</v>
      </c>
      <c r="H45" t="str">
        <f>BIN2HEX(_xlfn.CONCAT(GFMultDiv(GFPoly(HEX2DEC($C45&amp;H$29)),GFPoly(2),GFPoly(283),2)),2)</f>
        <v>F3</v>
      </c>
      <c r="I45" t="str">
        <f>BIN2HEX(_xlfn.CONCAT(GFMultDiv(GFPoly(HEX2DEC($C45&amp;I$29)),GFPoly(2),GFPoly(283),2)),2)</f>
        <v>F1</v>
      </c>
      <c r="J45" t="str">
        <f>BIN2HEX(_xlfn.CONCAT(GFMultDiv(GFPoly(HEX2DEC($C45&amp;J$29)),GFPoly(2),GFPoly(283),2)),2)</f>
        <v>F7</v>
      </c>
      <c r="K45" t="str">
        <f>BIN2HEX(_xlfn.CONCAT(GFMultDiv(GFPoly(HEX2DEC($C45&amp;K$29)),GFPoly(2),GFPoly(283),2)),2)</f>
        <v>F5</v>
      </c>
      <c r="L45" t="str">
        <f>BIN2HEX(_xlfn.CONCAT(GFMultDiv(GFPoly(HEX2DEC($C45&amp;L$29)),GFPoly(2),GFPoly(283),2)),2)</f>
        <v>EB</v>
      </c>
      <c r="M45" t="str">
        <f>BIN2HEX(_xlfn.CONCAT(GFMultDiv(GFPoly(HEX2DEC($C45&amp;M$29)),GFPoly(2),GFPoly(283),2)),2)</f>
        <v>E9</v>
      </c>
      <c r="N45" t="str">
        <f>BIN2HEX(_xlfn.CONCAT(GFMultDiv(GFPoly(HEX2DEC($C45&amp;N$29)),GFPoly(2),GFPoly(283),2)),2)</f>
        <v>EF</v>
      </c>
      <c r="O45" t="str">
        <f>BIN2HEX(_xlfn.CONCAT(GFMultDiv(GFPoly(HEX2DEC($C45&amp;O$29)),GFPoly(2),GFPoly(283),2)),2)</f>
        <v>ED</v>
      </c>
      <c r="P45" t="str">
        <f>BIN2HEX(_xlfn.CONCAT(GFMultDiv(GFPoly(HEX2DEC($C45&amp;P$29)),GFPoly(2),GFPoly(283),2)),2)</f>
        <v>E3</v>
      </c>
      <c r="Q45" t="str">
        <f>BIN2HEX(_xlfn.CONCAT(GFMultDiv(GFPoly(HEX2DEC($C45&amp;Q$29)),GFPoly(2),GFPoly(283),2)),2)</f>
        <v>E1</v>
      </c>
      <c r="R45" t="str">
        <f>BIN2HEX(_xlfn.CONCAT(GFMultDiv(GFPoly(HEX2DEC($C45&amp;R$29)),GFPoly(2),GFPoly(283),2)),2)</f>
        <v>E7</v>
      </c>
      <c r="S45" t="str">
        <f>BIN2HEX(_xlfn.CONCAT(GFMultDiv(GFPoly(HEX2DEC($C45&amp;S$29)),GFPoly(2),GFPoly(283),2)),2)</f>
        <v>E5</v>
      </c>
      <c r="X45" s="39" t="str">
        <v>F</v>
      </c>
      <c r="Y45" t="str">
        <f>BIN2HEX(_xlfn.CONCAT(GFMultDiv(GFPoly(HEX2DEC($X45&amp;Y$29)),GFPoly(3),GFPoly(283),2)),2)</f>
        <v>0B</v>
      </c>
      <c r="Z45" t="str">
        <f>BIN2HEX(_xlfn.CONCAT(GFMultDiv(GFPoly(HEX2DEC($X45&amp;Z$29)),GFPoly(3),GFPoly(283),2)),2)</f>
        <v>08</v>
      </c>
      <c r="AA45" t="str">
        <f>BIN2HEX(_xlfn.CONCAT(GFMultDiv(GFPoly(HEX2DEC($X45&amp;AA$29)),GFPoly(3),GFPoly(283),2)),2)</f>
        <v>0D</v>
      </c>
      <c r="AB45" t="str">
        <f>BIN2HEX(_xlfn.CONCAT(GFMultDiv(GFPoly(HEX2DEC($X45&amp;AB$29)),GFPoly(3),GFPoly(283),2)),2)</f>
        <v>0E</v>
      </c>
      <c r="AC45" t="str">
        <f>BIN2HEX(_xlfn.CONCAT(GFMultDiv(GFPoly(HEX2DEC($X45&amp;AC$29)),GFPoly(3),GFPoly(283),2)),2)</f>
        <v>07</v>
      </c>
      <c r="AD45" t="str">
        <f>BIN2HEX(_xlfn.CONCAT(GFMultDiv(GFPoly(HEX2DEC($X45&amp;AD$29)),GFPoly(3),GFPoly(283),2)),2)</f>
        <v>04</v>
      </c>
      <c r="AE45" t="str">
        <f>BIN2HEX(_xlfn.CONCAT(GFMultDiv(GFPoly(HEX2DEC($X45&amp;AE$29)),GFPoly(3),GFPoly(283),2)),2)</f>
        <v>01</v>
      </c>
      <c r="AF45" t="str">
        <f>BIN2HEX(_xlfn.CONCAT(GFMultDiv(GFPoly(HEX2DEC($X45&amp;AF$29)),GFPoly(3),GFPoly(283),2)),2)</f>
        <v>02</v>
      </c>
      <c r="AG45" t="str">
        <f>BIN2HEX(_xlfn.CONCAT(GFMultDiv(GFPoly(HEX2DEC($X45&amp;AG$29)),GFPoly(3),GFPoly(283),2)),2)</f>
        <v>13</v>
      </c>
      <c r="AH45" t="str">
        <f>BIN2HEX(_xlfn.CONCAT(GFMultDiv(GFPoly(HEX2DEC($X45&amp;AH$29)),GFPoly(3),GFPoly(283),2)),2)</f>
        <v>10</v>
      </c>
      <c r="AI45" t="str">
        <f>BIN2HEX(_xlfn.CONCAT(GFMultDiv(GFPoly(HEX2DEC($X45&amp;AI$29)),GFPoly(3),GFPoly(283),2)),2)</f>
        <v>15</v>
      </c>
      <c r="AJ45" t="str">
        <f>BIN2HEX(_xlfn.CONCAT(GFMultDiv(GFPoly(HEX2DEC($X45&amp;AJ$29)),GFPoly(3),GFPoly(283),2)),2)</f>
        <v>16</v>
      </c>
      <c r="AK45" t="str">
        <f>BIN2HEX(_xlfn.CONCAT(GFMultDiv(GFPoly(HEX2DEC($X45&amp;AK$29)),GFPoly(3),GFPoly(283),2)),2)</f>
        <v>1F</v>
      </c>
      <c r="AL45" t="str">
        <f>BIN2HEX(_xlfn.CONCAT(GFMultDiv(GFPoly(HEX2DEC($X45&amp;AL$29)),GFPoly(3),GFPoly(283),2)),2)</f>
        <v>1C</v>
      </c>
      <c r="AM45" t="str">
        <f>BIN2HEX(_xlfn.CONCAT(GFMultDiv(GFPoly(HEX2DEC($X45&amp;AM$29)),GFPoly(3),GFPoly(283),2)),2)</f>
        <v>19</v>
      </c>
      <c r="AN45" t="str">
        <f>BIN2HEX(_xlfn.CONCAT(GFMultDiv(GFPoly(HEX2DEC($X45&amp;AN$29)),GFPoly(3),GFPoly(283),2)),2)</f>
        <v>1A</v>
      </c>
    </row>
  </sheetData>
  <mergeCells count="58">
    <mergeCell ref="AE20:AF21"/>
    <mergeCell ref="AE19:AF19"/>
    <mergeCell ref="AE23:AF24"/>
    <mergeCell ref="AA20:AA21"/>
    <mergeCell ref="AB20:AC21"/>
    <mergeCell ref="AD20:AD21"/>
    <mergeCell ref="Y20:Z21"/>
    <mergeCell ref="X20:X21"/>
    <mergeCell ref="W17:W18"/>
    <mergeCell ref="X17:Y18"/>
    <mergeCell ref="Z17:Z18"/>
    <mergeCell ref="AK5:AN5"/>
    <mergeCell ref="AE13:AF13"/>
    <mergeCell ref="AE16:AF16"/>
    <mergeCell ref="AE11:AF12"/>
    <mergeCell ref="AE14:AF15"/>
    <mergeCell ref="I6:AH7"/>
    <mergeCell ref="AD11:AD12"/>
    <mergeCell ref="AD14:AD15"/>
    <mergeCell ref="W14:X15"/>
    <mergeCell ref="Y14:Y15"/>
    <mergeCell ref="Z14:AA15"/>
    <mergeCell ref="T16:U17"/>
    <mergeCell ref="AE17:AF18"/>
    <mergeCell ref="AD17:AD18"/>
    <mergeCell ref="AA17:AB18"/>
    <mergeCell ref="B28:C29"/>
    <mergeCell ref="B26:S27"/>
    <mergeCell ref="W26:AN27"/>
    <mergeCell ref="W28:X29"/>
    <mergeCell ref="K17:L18"/>
    <mergeCell ref="E19:F20"/>
    <mergeCell ref="G19:H20"/>
    <mergeCell ref="I19:J20"/>
    <mergeCell ref="K19:L20"/>
    <mergeCell ref="Q17:R18"/>
    <mergeCell ref="Q19:R20"/>
    <mergeCell ref="N16:N17"/>
    <mergeCell ref="E15:F16"/>
    <mergeCell ref="G15:H16"/>
    <mergeCell ref="I15:J16"/>
    <mergeCell ref="K15:L16"/>
    <mergeCell ref="A1:AN2"/>
    <mergeCell ref="AC23:AD24"/>
    <mergeCell ref="X11:Y12"/>
    <mergeCell ref="U11:V12"/>
    <mergeCell ref="W11:W12"/>
    <mergeCell ref="V14:V15"/>
    <mergeCell ref="D5:G5"/>
    <mergeCell ref="E13:F14"/>
    <mergeCell ref="G13:H14"/>
    <mergeCell ref="I13:J14"/>
    <mergeCell ref="K13:L14"/>
    <mergeCell ref="Q13:R14"/>
    <mergeCell ref="Q15:R16"/>
    <mergeCell ref="E17:F18"/>
    <mergeCell ref="G17:H18"/>
    <mergeCell ref="I17:J18"/>
  </mergeCells>
  <conditionalFormatting sqref="C30:C45">
    <cfRule type="expression" dxfId="6" priority="7">
      <formula>MID($X$11,1,1)=C30</formula>
    </cfRule>
  </conditionalFormatting>
  <conditionalFormatting sqref="D29:S29">
    <cfRule type="expression" dxfId="5" priority="6">
      <formula>MID($X$11,2,1)=D29</formula>
    </cfRule>
  </conditionalFormatting>
  <conditionalFormatting sqref="D30:S45">
    <cfRule type="expression" dxfId="4" priority="5">
      <formula>D30=$AE$11</formula>
    </cfRule>
  </conditionalFormatting>
  <conditionalFormatting sqref="X30:X45">
    <cfRule type="expression" dxfId="3" priority="4">
      <formula>MID($Z$14,1,1)=X30</formula>
    </cfRule>
  </conditionalFormatting>
  <conditionalFormatting sqref="Y29:AN29">
    <cfRule type="expression" dxfId="2" priority="3">
      <formula>MID($Z$14,2,1)=Y29</formula>
    </cfRule>
  </conditionalFormatting>
  <conditionalFormatting sqref="Y30:AN45">
    <cfRule type="expression" dxfId="1" priority="2">
      <formula>$AE$14=Y30</formula>
    </cfRule>
  </conditionalFormatting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529785-F7CF-40B3-ACBB-F03AC7FED288}">
            <xm:f>SubBytes!$G$6=10</xm:f>
            <x14:dxf>
              <font>
                <color theme="0" tint="-0.14996795556505021"/>
              </font>
            </x14:dxf>
          </x14:cfRule>
          <xm:sqref>A10:AO46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7D90-A8D6-48DB-AA38-7CDEFB9958FB}">
  <dimension ref="A1:BH38"/>
  <sheetViews>
    <sheetView showGridLines="0" zoomScale="87" zoomScaleNormal="87" workbookViewId="0">
      <selection sqref="A1:AQ2"/>
    </sheetView>
  </sheetViews>
  <sheetFormatPr baseColWidth="10" defaultColWidth="3.109375" defaultRowHeight="14.4" customHeight="1" x14ac:dyDescent="0.3"/>
  <sheetData>
    <row r="1" spans="1:59" ht="14.4" customHeight="1" x14ac:dyDescent="0.3">
      <c r="A1" s="61" t="s">
        <v>303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</row>
    <row r="2" spans="1:59" ht="14.4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</row>
    <row r="4" spans="1:59" ht="14.4" customHeight="1" x14ac:dyDescent="0.3">
      <c r="M4" s="5"/>
      <c r="N4" s="40"/>
      <c r="R4" s="113" t="s">
        <v>335</v>
      </c>
      <c r="S4" s="113"/>
      <c r="T4" s="113"/>
      <c r="U4" s="114"/>
      <c r="V4" s="109" t="str" cm="1">
        <f t="array" aca="1" ref="V4" ca="1">INDIRECT("Overview!T"&amp;25+(SubBytes!G6-1)*7)</f>
        <v>01</v>
      </c>
      <c r="W4" s="110"/>
    </row>
    <row r="5" spans="1:59" ht="14.4" customHeight="1" x14ac:dyDescent="0.3">
      <c r="M5" s="5"/>
      <c r="N5" s="40"/>
      <c r="R5" s="113"/>
      <c r="S5" s="113"/>
      <c r="T5" s="113"/>
      <c r="U5" s="114"/>
      <c r="V5" s="111"/>
      <c r="W5" s="112"/>
    </row>
    <row r="7" spans="1:59" ht="14.4" customHeight="1" x14ac:dyDescent="0.3">
      <c r="V7" t="s">
        <v>298</v>
      </c>
      <c r="AA7" s="115" t="s">
        <v>0</v>
      </c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</row>
    <row r="8" spans="1:59" ht="14.4" customHeight="1" x14ac:dyDescent="0.3">
      <c r="S8" s="118"/>
      <c r="T8" s="119"/>
      <c r="U8" s="119"/>
      <c r="V8" s="119"/>
      <c r="AA8" s="41"/>
      <c r="AB8" s="42" t="s">
        <v>18</v>
      </c>
      <c r="AC8" s="42" t="s">
        <v>19</v>
      </c>
      <c r="AD8" s="42" t="s">
        <v>20</v>
      </c>
      <c r="AE8" s="42" t="s">
        <v>21</v>
      </c>
      <c r="AF8" s="42" t="s">
        <v>22</v>
      </c>
      <c r="AG8" s="42" t="s">
        <v>23</v>
      </c>
      <c r="AH8" s="42" t="s">
        <v>24</v>
      </c>
      <c r="AI8" s="42" t="s">
        <v>25</v>
      </c>
      <c r="AJ8" s="42" t="s">
        <v>26</v>
      </c>
      <c r="AK8" s="42" t="s">
        <v>27</v>
      </c>
      <c r="AL8" s="42" t="s">
        <v>28</v>
      </c>
      <c r="AM8" s="42" t="s">
        <v>29</v>
      </c>
      <c r="AN8" s="42" t="s">
        <v>30</v>
      </c>
      <c r="AO8" s="42" t="s">
        <v>31</v>
      </c>
      <c r="AP8" s="42" t="s">
        <v>32</v>
      </c>
      <c r="AQ8" s="42" t="s">
        <v>33</v>
      </c>
    </row>
    <row r="9" spans="1:59" ht="14.4" customHeight="1" x14ac:dyDescent="0.3">
      <c r="S9" s="119"/>
      <c r="T9" s="119"/>
      <c r="U9" s="119"/>
      <c r="V9" s="119"/>
      <c r="AA9" s="43" t="s">
        <v>17</v>
      </c>
      <c r="AB9" s="44" t="s">
        <v>34</v>
      </c>
      <c r="AC9" s="44" t="s">
        <v>35</v>
      </c>
      <c r="AD9" s="44" t="s">
        <v>36</v>
      </c>
      <c r="AE9" s="44" t="s">
        <v>37</v>
      </c>
      <c r="AF9" s="44" t="s">
        <v>38</v>
      </c>
      <c r="AG9" s="44" t="s">
        <v>39</v>
      </c>
      <c r="AH9" s="44" t="s">
        <v>40</v>
      </c>
      <c r="AI9" s="44" t="s">
        <v>41</v>
      </c>
      <c r="AJ9" s="44" t="s">
        <v>42</v>
      </c>
      <c r="AK9" s="44" t="s">
        <v>280</v>
      </c>
      <c r="AL9" s="44" t="s">
        <v>43</v>
      </c>
      <c r="AM9" s="44" t="s">
        <v>44</v>
      </c>
      <c r="AN9" s="44" t="s">
        <v>45</v>
      </c>
      <c r="AO9" s="44" t="s">
        <v>46</v>
      </c>
      <c r="AP9" s="44" t="s">
        <v>47</v>
      </c>
      <c r="AQ9" s="44" t="s">
        <v>48</v>
      </c>
    </row>
    <row r="10" spans="1:59" ht="14.4" customHeight="1" x14ac:dyDescent="0.3">
      <c r="AA10" s="43" t="s">
        <v>16</v>
      </c>
      <c r="AB10" s="44" t="s">
        <v>49</v>
      </c>
      <c r="AC10" s="44" t="s">
        <v>50</v>
      </c>
      <c r="AD10" s="44" t="s">
        <v>51</v>
      </c>
      <c r="AE10" s="44" t="s">
        <v>52</v>
      </c>
      <c r="AF10" s="44" t="s">
        <v>53</v>
      </c>
      <c r="AG10" s="44" t="s">
        <v>54</v>
      </c>
      <c r="AH10" s="44" t="s">
        <v>55</v>
      </c>
      <c r="AI10" s="44" t="s">
        <v>56</v>
      </c>
      <c r="AJ10" s="44" t="s">
        <v>57</v>
      </c>
      <c r="AK10" s="44" t="s">
        <v>58</v>
      </c>
      <c r="AL10" s="44" t="s">
        <v>59</v>
      </c>
      <c r="AM10" s="44" t="s">
        <v>60</v>
      </c>
      <c r="AN10" s="44" t="s">
        <v>61</v>
      </c>
      <c r="AO10" s="44" t="s">
        <v>62</v>
      </c>
      <c r="AP10" s="44" t="s">
        <v>63</v>
      </c>
      <c r="AQ10" s="44" t="s">
        <v>64</v>
      </c>
    </row>
    <row r="11" spans="1:59" ht="14.4" customHeight="1" x14ac:dyDescent="0.3">
      <c r="AA11" s="43" t="s">
        <v>15</v>
      </c>
      <c r="AB11" s="44" t="s">
        <v>65</v>
      </c>
      <c r="AC11" s="44" t="s">
        <v>66</v>
      </c>
      <c r="AD11" s="44" t="s">
        <v>67</v>
      </c>
      <c r="AE11" s="44" t="s">
        <v>68</v>
      </c>
      <c r="AF11" s="44" t="s">
        <v>69</v>
      </c>
      <c r="AG11" s="44" t="s">
        <v>70</v>
      </c>
      <c r="AH11" s="44" t="s">
        <v>71</v>
      </c>
      <c r="AI11" s="44" t="s">
        <v>72</v>
      </c>
      <c r="AJ11" s="44" t="s">
        <v>73</v>
      </c>
      <c r="AK11" s="44" t="s">
        <v>74</v>
      </c>
      <c r="AL11" s="44" t="s">
        <v>75</v>
      </c>
      <c r="AM11" s="44" t="s">
        <v>76</v>
      </c>
      <c r="AN11" s="44" t="s">
        <v>77</v>
      </c>
      <c r="AO11" s="44" t="s">
        <v>78</v>
      </c>
      <c r="AP11" s="44" t="s">
        <v>79</v>
      </c>
      <c r="AQ11" s="44" t="s">
        <v>80</v>
      </c>
    </row>
    <row r="12" spans="1:59" ht="14.4" customHeight="1" x14ac:dyDescent="0.3">
      <c r="I12" s="106" t="s">
        <v>300</v>
      </c>
      <c r="J12" s="106"/>
      <c r="K12" s="106"/>
      <c r="L12" s="106"/>
      <c r="AA12" s="43" t="s">
        <v>14</v>
      </c>
      <c r="AB12" s="44" t="s">
        <v>281</v>
      </c>
      <c r="AC12" s="44" t="s">
        <v>81</v>
      </c>
      <c r="AD12" s="44" t="s">
        <v>82</v>
      </c>
      <c r="AE12" s="44" t="s">
        <v>83</v>
      </c>
      <c r="AF12" s="44" t="s">
        <v>84</v>
      </c>
      <c r="AG12" s="44" t="s">
        <v>85</v>
      </c>
      <c r="AH12" s="44" t="s">
        <v>282</v>
      </c>
      <c r="AI12" s="44" t="s">
        <v>86</v>
      </c>
      <c r="AJ12" s="44" t="s">
        <v>283</v>
      </c>
      <c r="AK12" s="44" t="s">
        <v>87</v>
      </c>
      <c r="AL12" s="44" t="s">
        <v>88</v>
      </c>
      <c r="AM12" s="44" t="s">
        <v>89</v>
      </c>
      <c r="AN12" s="44" t="s">
        <v>90</v>
      </c>
      <c r="AO12" s="44" t="s">
        <v>91</v>
      </c>
      <c r="AP12" s="44" t="s">
        <v>92</v>
      </c>
      <c r="AQ12" s="44" t="s">
        <v>93</v>
      </c>
    </row>
    <row r="13" spans="1:59" ht="14.4" customHeight="1" x14ac:dyDescent="0.3">
      <c r="I13" s="10" t="str" cm="1">
        <f t="array" aca="1" ref="I13:L16" ca="1">INDIRECT("Overview!R"&amp;14+(SubBytes!G6-1)*7&amp;":U"&amp;17+(SubBytes!G6-1)*7)</f>
        <v>31</v>
      </c>
      <c r="J13" s="29" t="str">
        <f ca="1"/>
        <v>35</v>
      </c>
      <c r="K13" s="31" t="str">
        <f ca="1"/>
        <v>31</v>
      </c>
      <c r="L13" s="23" t="str">
        <f ca="1"/>
        <v>35</v>
      </c>
      <c r="AA13" s="43" t="s">
        <v>13</v>
      </c>
      <c r="AB13" s="44" t="s">
        <v>284</v>
      </c>
      <c r="AC13" s="44" t="s">
        <v>94</v>
      </c>
      <c r="AD13" s="44" t="s">
        <v>95</v>
      </c>
      <c r="AE13" s="44" t="s">
        <v>96</v>
      </c>
      <c r="AF13" s="44" t="s">
        <v>97</v>
      </c>
      <c r="AG13" s="44" t="s">
        <v>98</v>
      </c>
      <c r="AH13" s="44" t="s">
        <v>99</v>
      </c>
      <c r="AI13" s="44" t="s">
        <v>100</v>
      </c>
      <c r="AJ13" s="44" t="s">
        <v>101</v>
      </c>
      <c r="AK13" s="44" t="s">
        <v>102</v>
      </c>
      <c r="AL13" s="44" t="s">
        <v>103</v>
      </c>
      <c r="AM13" s="44" t="s">
        <v>104</v>
      </c>
      <c r="AN13" s="44" t="s">
        <v>105</v>
      </c>
      <c r="AO13" s="44" t="s">
        <v>106</v>
      </c>
      <c r="AP13" s="44" t="s">
        <v>107</v>
      </c>
      <c r="AQ13" s="44" t="s">
        <v>108</v>
      </c>
    </row>
    <row r="14" spans="1:59" ht="14.4" customHeight="1" x14ac:dyDescent="0.3">
      <c r="I14" s="10" t="str">
        <f ca="1"/>
        <v>32</v>
      </c>
      <c r="J14" s="29" t="str">
        <f ca="1"/>
        <v>36</v>
      </c>
      <c r="K14" s="31" t="str">
        <f ca="1"/>
        <v>32</v>
      </c>
      <c r="L14" s="23" t="str">
        <f ca="1"/>
        <v>36</v>
      </c>
      <c r="AA14" s="43" t="s">
        <v>12</v>
      </c>
      <c r="AB14" s="44" t="s">
        <v>109</v>
      </c>
      <c r="AC14" s="44" t="s">
        <v>110</v>
      </c>
      <c r="AD14" s="44" t="s">
        <v>285</v>
      </c>
      <c r="AE14" s="44" t="s">
        <v>111</v>
      </c>
      <c r="AF14" s="44" t="s">
        <v>112</v>
      </c>
      <c r="AG14" s="44" t="s">
        <v>113</v>
      </c>
      <c r="AH14" s="44" t="s">
        <v>114</v>
      </c>
      <c r="AI14" s="44" t="s">
        <v>115</v>
      </c>
      <c r="AJ14" s="44" t="s">
        <v>116</v>
      </c>
      <c r="AK14" s="44" t="s">
        <v>117</v>
      </c>
      <c r="AL14" s="44" t="s">
        <v>118</v>
      </c>
      <c r="AM14" s="44" t="s">
        <v>119</v>
      </c>
      <c r="AN14" s="44" t="s">
        <v>120</v>
      </c>
      <c r="AO14" s="44" t="s">
        <v>121</v>
      </c>
      <c r="AP14" s="44" t="s">
        <v>122</v>
      </c>
      <c r="AQ14" s="44" t="s">
        <v>123</v>
      </c>
      <c r="AW14" s="25" t="str">
        <f ca="1">L13</f>
        <v>35</v>
      </c>
      <c r="AX14" s="1"/>
      <c r="AY14" s="1"/>
      <c r="AZ14" s="26" t="str">
        <f ca="1">L14</f>
        <v>36</v>
      </c>
      <c r="BA14" s="1"/>
      <c r="BB14" s="1"/>
      <c r="BC14" s="15" t="str" cm="1">
        <f t="array" aca="1" ref="BC14" ca="1">subbyte(AZ14)</f>
        <v>05</v>
      </c>
      <c r="BD14" s="1"/>
      <c r="BE14" s="1"/>
      <c r="BF14" s="28" t="str">
        <f ca="1">DEC2HEX(_xlfn.BITXOR(HEX2DEC(BC14),HEX2DEC(V4)),2)</f>
        <v>04</v>
      </c>
      <c r="BG14" s="7"/>
    </row>
    <row r="15" spans="1:59" ht="14.4" customHeight="1" x14ac:dyDescent="0.3">
      <c r="I15" s="10" t="str">
        <f ca="1"/>
        <v>33</v>
      </c>
      <c r="J15" s="29" t="str">
        <f ca="1"/>
        <v>37</v>
      </c>
      <c r="K15" s="31" t="str">
        <f ca="1"/>
        <v>33</v>
      </c>
      <c r="L15" s="23" t="str">
        <f ca="1"/>
        <v>37</v>
      </c>
      <c r="AA15" s="43" t="s">
        <v>11</v>
      </c>
      <c r="AB15" s="44" t="s">
        <v>124</v>
      </c>
      <c r="AC15" s="44" t="s">
        <v>125</v>
      </c>
      <c r="AD15" s="44" t="s">
        <v>126</v>
      </c>
      <c r="AE15" s="44" t="s">
        <v>127</v>
      </c>
      <c r="AF15" s="44" t="s">
        <v>128</v>
      </c>
      <c r="AG15" s="44" t="s">
        <v>129</v>
      </c>
      <c r="AH15" s="44" t="s">
        <v>130</v>
      </c>
      <c r="AI15" s="44" t="s">
        <v>131</v>
      </c>
      <c r="AJ15" s="44" t="s">
        <v>132</v>
      </c>
      <c r="AK15" s="44" t="s">
        <v>133</v>
      </c>
      <c r="AL15" s="44" t="s">
        <v>286</v>
      </c>
      <c r="AM15" s="44" t="s">
        <v>134</v>
      </c>
      <c r="AN15" s="44" t="s">
        <v>135</v>
      </c>
      <c r="AO15" s="44" t="s">
        <v>136</v>
      </c>
      <c r="AP15" s="44" t="s">
        <v>137</v>
      </c>
      <c r="AQ15" s="44" t="s">
        <v>138</v>
      </c>
      <c r="AW15" s="24" t="str">
        <f ca="1">L14</f>
        <v>36</v>
      </c>
      <c r="AX15" s="107" t="s">
        <v>290</v>
      </c>
      <c r="AY15" s="108"/>
      <c r="AZ15" s="26" t="str">
        <f ca="1">L15</f>
        <v>37</v>
      </c>
      <c r="BA15" s="107" t="s">
        <v>290</v>
      </c>
      <c r="BB15" s="108"/>
      <c r="BC15" s="15" t="str" cm="1">
        <f t="array" aca="1" ref="BC15" ca="1">subbyte(AZ15)</f>
        <v>9A</v>
      </c>
      <c r="BD15" s="107" t="s">
        <v>290</v>
      </c>
      <c r="BE15" s="108"/>
      <c r="BF15" s="28" t="str">
        <f ca="1">BC15</f>
        <v>9A</v>
      </c>
      <c r="BG15" s="7"/>
    </row>
    <row r="16" spans="1:59" ht="14.4" customHeight="1" x14ac:dyDescent="0.3">
      <c r="I16" s="10" t="str">
        <f ca="1"/>
        <v>34</v>
      </c>
      <c r="J16" s="29" t="str">
        <f ca="1"/>
        <v>38</v>
      </c>
      <c r="K16" s="31" t="str">
        <f ca="1"/>
        <v>34</v>
      </c>
      <c r="L16" s="23" t="str">
        <f ca="1"/>
        <v>38</v>
      </c>
      <c r="X16" s="1"/>
      <c r="Y16" s="1"/>
      <c r="AA16" s="43" t="s">
        <v>10</v>
      </c>
      <c r="AB16" s="44" t="s">
        <v>139</v>
      </c>
      <c r="AC16" s="44" t="s">
        <v>140</v>
      </c>
      <c r="AD16" s="44" t="s">
        <v>141</v>
      </c>
      <c r="AE16" s="44" t="s">
        <v>142</v>
      </c>
      <c r="AF16" s="44" t="s">
        <v>143</v>
      </c>
      <c r="AG16" s="44" t="s">
        <v>144</v>
      </c>
      <c r="AH16" s="44" t="s">
        <v>145</v>
      </c>
      <c r="AI16" s="44" t="s">
        <v>146</v>
      </c>
      <c r="AJ16" s="44" t="s">
        <v>147</v>
      </c>
      <c r="AK16" s="44" t="s">
        <v>148</v>
      </c>
      <c r="AL16" s="44" t="s">
        <v>149</v>
      </c>
      <c r="AM16" s="44" t="s">
        <v>150</v>
      </c>
      <c r="AN16" s="44" t="s">
        <v>151</v>
      </c>
      <c r="AO16" s="44" t="s">
        <v>152</v>
      </c>
      <c r="AP16" s="44" t="s">
        <v>153</v>
      </c>
      <c r="AQ16" s="44" t="s">
        <v>154</v>
      </c>
      <c r="AW16" s="24" t="str">
        <f ca="1">L15</f>
        <v>37</v>
      </c>
      <c r="AX16" s="107"/>
      <c r="AY16" s="108"/>
      <c r="AZ16" s="26" t="str">
        <f ca="1">L16</f>
        <v>38</v>
      </c>
      <c r="BA16" s="107"/>
      <c r="BB16" s="108"/>
      <c r="BC16" s="15" t="str" cm="1">
        <f t="array" aca="1" ref="BC16" ca="1">subbyte(AZ16)</f>
        <v>07</v>
      </c>
      <c r="BD16" s="107"/>
      <c r="BE16" s="108"/>
      <c r="BF16" s="28" t="str">
        <f ca="1">BC16</f>
        <v>07</v>
      </c>
      <c r="BG16" s="7"/>
    </row>
    <row r="17" spans="6:60" ht="14.4" customHeight="1" x14ac:dyDescent="0.3">
      <c r="AA17" s="43" t="s">
        <v>9</v>
      </c>
      <c r="AB17" s="44" t="s">
        <v>155</v>
      </c>
      <c r="AC17" s="44" t="s">
        <v>156</v>
      </c>
      <c r="AD17" s="44" t="s">
        <v>157</v>
      </c>
      <c r="AE17" s="44" t="s">
        <v>158</v>
      </c>
      <c r="AF17" s="44" t="s">
        <v>159</v>
      </c>
      <c r="AG17" s="44" t="s">
        <v>160</v>
      </c>
      <c r="AH17" s="44" t="s">
        <v>161</v>
      </c>
      <c r="AI17" s="44" t="s">
        <v>162</v>
      </c>
      <c r="AJ17" s="44" t="s">
        <v>163</v>
      </c>
      <c r="AK17" s="44" t="s">
        <v>164</v>
      </c>
      <c r="AL17" s="44" t="s">
        <v>165</v>
      </c>
      <c r="AM17" s="44" t="s">
        <v>166</v>
      </c>
      <c r="AN17" s="44" t="s">
        <v>167</v>
      </c>
      <c r="AO17" s="44" t="s">
        <v>168</v>
      </c>
      <c r="AP17" s="44" t="s">
        <v>169</v>
      </c>
      <c r="AQ17" s="44" t="s">
        <v>170</v>
      </c>
      <c r="AW17" s="24" t="str">
        <f ca="1">L16</f>
        <v>38</v>
      </c>
      <c r="AX17" s="1"/>
      <c r="AY17" s="1"/>
      <c r="AZ17" s="27" t="str">
        <f ca="1">L13</f>
        <v>35</v>
      </c>
      <c r="BA17" s="1"/>
      <c r="BB17" s="1"/>
      <c r="BC17" s="15" t="str" cm="1">
        <f t="array" aca="1" ref="BC17" ca="1">subbyte(AZ17)</f>
        <v>96</v>
      </c>
      <c r="BD17" s="1"/>
      <c r="BE17" s="1"/>
      <c r="BF17" s="28" t="str">
        <f ca="1">BC17</f>
        <v>96</v>
      </c>
      <c r="BG17" s="7"/>
    </row>
    <row r="18" spans="6:60" ht="14.4" customHeight="1" x14ac:dyDescent="0.3">
      <c r="AA18" s="43" t="s">
        <v>8</v>
      </c>
      <c r="AB18" s="44" t="s">
        <v>171</v>
      </c>
      <c r="AC18" s="44" t="s">
        <v>172</v>
      </c>
      <c r="AD18" s="44" t="s">
        <v>173</v>
      </c>
      <c r="AE18" s="44" t="s">
        <v>174</v>
      </c>
      <c r="AF18" s="44" t="s">
        <v>175</v>
      </c>
      <c r="AG18" s="44" t="s">
        <v>176</v>
      </c>
      <c r="AH18" s="44" t="s">
        <v>177</v>
      </c>
      <c r="AI18" s="44" t="s">
        <v>178</v>
      </c>
      <c r="AJ18" s="44" t="s">
        <v>179</v>
      </c>
      <c r="AK18" s="44" t="s">
        <v>180</v>
      </c>
      <c r="AL18" s="44" t="s">
        <v>181</v>
      </c>
      <c r="AM18" s="44" t="s">
        <v>182</v>
      </c>
      <c r="AN18" s="44" t="s">
        <v>183</v>
      </c>
      <c r="AO18" s="44" t="s">
        <v>184</v>
      </c>
      <c r="AP18" s="44" t="s">
        <v>185</v>
      </c>
      <c r="AQ18" s="44" t="s">
        <v>186</v>
      </c>
    </row>
    <row r="19" spans="6:60" ht="14.4" customHeight="1" x14ac:dyDescent="0.3">
      <c r="AA19" s="43" t="s">
        <v>7</v>
      </c>
      <c r="AB19" s="44" t="s">
        <v>187</v>
      </c>
      <c r="AC19" s="44" t="s">
        <v>188</v>
      </c>
      <c r="AD19" s="44" t="s">
        <v>189</v>
      </c>
      <c r="AE19" s="44" t="s">
        <v>190</v>
      </c>
      <c r="AF19" s="44" t="s">
        <v>191</v>
      </c>
      <c r="AG19" s="44" t="s">
        <v>287</v>
      </c>
      <c r="AH19" s="44" t="s">
        <v>192</v>
      </c>
      <c r="AI19" s="44" t="s">
        <v>193</v>
      </c>
      <c r="AJ19" s="44" t="s">
        <v>194</v>
      </c>
      <c r="AK19" s="44" t="s">
        <v>195</v>
      </c>
      <c r="AL19" s="44" t="s">
        <v>196</v>
      </c>
      <c r="AM19" s="44" t="s">
        <v>197</v>
      </c>
      <c r="AN19" s="44" t="s">
        <v>198</v>
      </c>
      <c r="AO19" s="44" t="s">
        <v>199</v>
      </c>
      <c r="AP19" s="44" t="s">
        <v>200</v>
      </c>
      <c r="AQ19" s="44" t="s">
        <v>201</v>
      </c>
      <c r="AW19" t="s">
        <v>299</v>
      </c>
      <c r="BC19" t="s">
        <v>308</v>
      </c>
      <c r="BG19" s="1"/>
      <c r="BH19" s="1"/>
    </row>
    <row r="20" spans="6:60" ht="14.4" customHeight="1" x14ac:dyDescent="0.3">
      <c r="F20" s="28" t="str">
        <f ca="1">BF14</f>
        <v>04</v>
      </c>
      <c r="G20" s="116" t="s">
        <v>298</v>
      </c>
      <c r="H20" s="117"/>
      <c r="I20" s="22" t="str">
        <f ca="1">I13</f>
        <v>31</v>
      </c>
      <c r="J20" s="1" t="s">
        <v>296</v>
      </c>
      <c r="K20" s="20" t="str">
        <f ca="1">DEC2HEX(_xlfn.BITXOR(HEX2DEC(F20),HEX2DEC(I20)),2)</f>
        <v>35</v>
      </c>
      <c r="L20" s="50"/>
      <c r="M20" s="50"/>
      <c r="AA20" s="43" t="s">
        <v>6</v>
      </c>
      <c r="AB20" s="44" t="s">
        <v>202</v>
      </c>
      <c r="AC20" s="44" t="s">
        <v>203</v>
      </c>
      <c r="AD20" s="44" t="s">
        <v>204</v>
      </c>
      <c r="AE20" s="44" t="s">
        <v>205</v>
      </c>
      <c r="AF20" s="44" t="s">
        <v>206</v>
      </c>
      <c r="AG20" s="44" t="s">
        <v>207</v>
      </c>
      <c r="AH20" s="44" t="s">
        <v>208</v>
      </c>
      <c r="AI20" s="44" t="s">
        <v>209</v>
      </c>
      <c r="AJ20" s="44" t="s">
        <v>210</v>
      </c>
      <c r="AK20" s="44" t="s">
        <v>211</v>
      </c>
      <c r="AL20" s="44" t="s">
        <v>212</v>
      </c>
      <c r="AM20" s="44" t="s">
        <v>213</v>
      </c>
      <c r="AN20" s="44" t="s">
        <v>214</v>
      </c>
      <c r="AO20" s="44" t="s">
        <v>215</v>
      </c>
      <c r="AP20" s="44" t="s">
        <v>216</v>
      </c>
      <c r="AQ20" s="44" t="s">
        <v>288</v>
      </c>
    </row>
    <row r="21" spans="6:60" ht="14.4" customHeight="1" x14ac:dyDescent="0.3">
      <c r="F21" s="28" t="str">
        <f ca="1">BF15</f>
        <v>9A</v>
      </c>
      <c r="G21" s="116" t="s">
        <v>298</v>
      </c>
      <c r="H21" s="117"/>
      <c r="I21" s="22" t="str">
        <f ca="1">I14</f>
        <v>32</v>
      </c>
      <c r="J21" s="1" t="s">
        <v>296</v>
      </c>
      <c r="K21" s="20" t="str">
        <f t="shared" ref="K21:K23" ca="1" si="0">DEC2HEX(_xlfn.BITXOR(HEX2DEC(F21),HEX2DEC(I21)),2)</f>
        <v>A8</v>
      </c>
      <c r="L21" s="50"/>
      <c r="M21" s="50"/>
      <c r="AA21" s="43" t="s">
        <v>5</v>
      </c>
      <c r="AB21" s="44" t="s">
        <v>217</v>
      </c>
      <c r="AC21" s="44" t="s">
        <v>218</v>
      </c>
      <c r="AD21" s="44" t="s">
        <v>219</v>
      </c>
      <c r="AE21" s="44" t="s">
        <v>220</v>
      </c>
      <c r="AF21" s="44" t="s">
        <v>221</v>
      </c>
      <c r="AG21" s="44" t="s">
        <v>222</v>
      </c>
      <c r="AH21" s="44" t="s">
        <v>223</v>
      </c>
      <c r="AI21" s="44" t="s">
        <v>224</v>
      </c>
      <c r="AJ21" s="44" t="s">
        <v>225</v>
      </c>
      <c r="AK21" s="44" t="s">
        <v>226</v>
      </c>
      <c r="AL21" s="44" t="s">
        <v>227</v>
      </c>
      <c r="AM21" s="44" t="s">
        <v>228</v>
      </c>
      <c r="AN21" s="44" t="s">
        <v>229</v>
      </c>
      <c r="AO21" s="44" t="s">
        <v>230</v>
      </c>
      <c r="AP21" s="44" t="s">
        <v>231</v>
      </c>
      <c r="AQ21" s="44" t="s">
        <v>232</v>
      </c>
    </row>
    <row r="22" spans="6:60" ht="14.4" customHeight="1" x14ac:dyDescent="0.3">
      <c r="F22" s="28" t="str">
        <f ca="1">BF16</f>
        <v>07</v>
      </c>
      <c r="G22" s="116" t="s">
        <v>298</v>
      </c>
      <c r="H22" s="117"/>
      <c r="I22" s="22" t="str">
        <f ca="1">I15</f>
        <v>33</v>
      </c>
      <c r="J22" s="1" t="s">
        <v>296</v>
      </c>
      <c r="K22" s="20" t="str">
        <f t="shared" ca="1" si="0"/>
        <v>34</v>
      </c>
      <c r="L22" s="50"/>
      <c r="M22" s="50"/>
      <c r="R22" s="70" t="s">
        <v>300</v>
      </c>
      <c r="S22" s="70"/>
      <c r="T22" s="70"/>
      <c r="U22" s="70"/>
      <c r="AA22" s="43" t="s">
        <v>4</v>
      </c>
      <c r="AB22" s="44" t="s">
        <v>233</v>
      </c>
      <c r="AC22" s="44" t="s">
        <v>234</v>
      </c>
      <c r="AD22" s="44" t="s">
        <v>235</v>
      </c>
      <c r="AE22" s="44" t="s">
        <v>236</v>
      </c>
      <c r="AF22" s="44" t="s">
        <v>237</v>
      </c>
      <c r="AG22" s="44" t="s">
        <v>289</v>
      </c>
      <c r="AH22" s="44" t="s">
        <v>238</v>
      </c>
      <c r="AI22" s="44" t="s">
        <v>239</v>
      </c>
      <c r="AJ22" s="44" t="s">
        <v>240</v>
      </c>
      <c r="AK22" s="44" t="s">
        <v>241</v>
      </c>
      <c r="AL22" s="44" t="s">
        <v>242</v>
      </c>
      <c r="AM22" s="44" t="s">
        <v>243</v>
      </c>
      <c r="AN22" s="44" t="s">
        <v>244</v>
      </c>
      <c r="AO22" s="44" t="s">
        <v>245</v>
      </c>
      <c r="AP22" s="44" t="s">
        <v>246</v>
      </c>
      <c r="AQ22" s="44" t="s">
        <v>247</v>
      </c>
    </row>
    <row r="23" spans="6:60" ht="14.4" customHeight="1" x14ac:dyDescent="0.3">
      <c r="F23" s="28" t="str">
        <f ca="1">BF17</f>
        <v>96</v>
      </c>
      <c r="G23" s="116" t="s">
        <v>298</v>
      </c>
      <c r="H23" s="117"/>
      <c r="I23" s="22" t="str">
        <f ca="1">I16</f>
        <v>34</v>
      </c>
      <c r="J23" s="1" t="s">
        <v>296</v>
      </c>
      <c r="K23" s="20" t="str">
        <f t="shared" ca="1" si="0"/>
        <v>A2</v>
      </c>
      <c r="L23" s="50"/>
      <c r="M23" s="50"/>
      <c r="R23" s="21" t="str" cm="1">
        <f t="array" aca="1" ref="R23:R26" ca="1">K20:K23</f>
        <v>35</v>
      </c>
      <c r="S23" s="21" t="str" cm="1">
        <f t="array" aca="1" ref="S23:S26" ca="1">L25:L28</f>
        <v>00</v>
      </c>
      <c r="T23" s="21" t="str" cm="1">
        <f t="array" aca="1" ref="T23:T26" ca="1">M30:M33</f>
        <v>31</v>
      </c>
      <c r="U23" s="21" t="str" cm="1">
        <f t="array" aca="1" ref="U23:U26" ca="1">N35:N38</f>
        <v>04</v>
      </c>
      <c r="AA23" s="43" t="s">
        <v>3</v>
      </c>
      <c r="AB23" s="44" t="s">
        <v>248</v>
      </c>
      <c r="AC23" s="44" t="s">
        <v>249</v>
      </c>
      <c r="AD23" s="44" t="s">
        <v>250</v>
      </c>
      <c r="AE23" s="44" t="s">
        <v>251</v>
      </c>
      <c r="AF23" s="44" t="s">
        <v>252</v>
      </c>
      <c r="AG23" s="44" t="s">
        <v>253</v>
      </c>
      <c r="AH23" s="44" t="s">
        <v>254</v>
      </c>
      <c r="AI23" s="44" t="s">
        <v>255</v>
      </c>
      <c r="AJ23" s="44" t="s">
        <v>256</v>
      </c>
      <c r="AK23" s="44" t="s">
        <v>257</v>
      </c>
      <c r="AL23" s="44" t="s">
        <v>258</v>
      </c>
      <c r="AM23" s="44" t="s">
        <v>259</v>
      </c>
      <c r="AN23" s="44" t="s">
        <v>260</v>
      </c>
      <c r="AO23" s="44" t="s">
        <v>261</v>
      </c>
      <c r="AP23" s="44" t="s">
        <v>262</v>
      </c>
      <c r="AQ23" s="44" t="s">
        <v>263</v>
      </c>
    </row>
    <row r="24" spans="6:60" ht="14.4" customHeight="1" x14ac:dyDescent="0.3">
      <c r="R24" s="21" t="str">
        <f ca="1"/>
        <v>A8</v>
      </c>
      <c r="S24" s="21" t="str">
        <f ca="1"/>
        <v>9E</v>
      </c>
      <c r="T24" s="21" t="str">
        <f ca="1"/>
        <v>AC</v>
      </c>
      <c r="U24" s="21" t="str">
        <f ca="1"/>
        <v>9A</v>
      </c>
      <c r="AA24" s="43" t="s">
        <v>2</v>
      </c>
      <c r="AB24" s="44" t="s">
        <v>264</v>
      </c>
      <c r="AC24" s="44" t="s">
        <v>265</v>
      </c>
      <c r="AD24" s="44" t="s">
        <v>266</v>
      </c>
      <c r="AE24" s="44" t="s">
        <v>267</v>
      </c>
      <c r="AF24" s="44" t="s">
        <v>268</v>
      </c>
      <c r="AG24" s="44" t="s">
        <v>269</v>
      </c>
      <c r="AH24" s="44" t="s">
        <v>270</v>
      </c>
      <c r="AI24" s="44" t="s">
        <v>271</v>
      </c>
      <c r="AJ24" s="44" t="s">
        <v>272</v>
      </c>
      <c r="AK24" s="44" t="s">
        <v>273</v>
      </c>
      <c r="AL24" s="44" t="s">
        <v>274</v>
      </c>
      <c r="AM24" s="44" t="s">
        <v>275</v>
      </c>
      <c r="AN24" s="44" t="s">
        <v>276</v>
      </c>
      <c r="AO24" s="44" t="s">
        <v>277</v>
      </c>
      <c r="AP24" s="44" t="s">
        <v>278</v>
      </c>
      <c r="AQ24" s="44" t="s">
        <v>279</v>
      </c>
    </row>
    <row r="25" spans="6:60" ht="14.4" customHeight="1" x14ac:dyDescent="0.3">
      <c r="G25" s="20" t="str">
        <f ca="1">K20</f>
        <v>35</v>
      </c>
      <c r="H25" s="116" t="s">
        <v>298</v>
      </c>
      <c r="I25" s="117"/>
      <c r="J25" s="30" t="str">
        <f ca="1">J13</f>
        <v>35</v>
      </c>
      <c r="K25" s="1" t="s">
        <v>296</v>
      </c>
      <c r="L25" s="20" t="str">
        <f ca="1">DEC2HEX(_xlfn.BITXOR(HEX2DEC(G25),HEX2DEC(J25)),2)</f>
        <v>00</v>
      </c>
      <c r="R25" s="21" t="str">
        <f ca="1"/>
        <v>34</v>
      </c>
      <c r="S25" s="21" t="str">
        <f ca="1"/>
        <v>03</v>
      </c>
      <c r="T25" s="21" t="str">
        <f ca="1"/>
        <v>30</v>
      </c>
      <c r="U25" s="21" t="str">
        <f ca="1"/>
        <v>07</v>
      </c>
    </row>
    <row r="26" spans="6:60" ht="14.4" customHeight="1" x14ac:dyDescent="0.3">
      <c r="G26" s="20" t="str">
        <f t="shared" ref="G26:G28" ca="1" si="1">K21</f>
        <v>A8</v>
      </c>
      <c r="H26" s="116" t="s">
        <v>298</v>
      </c>
      <c r="I26" s="117"/>
      <c r="J26" s="30" t="str">
        <f ca="1">J14</f>
        <v>36</v>
      </c>
      <c r="K26" s="1" t="s">
        <v>296</v>
      </c>
      <c r="L26" s="20" t="str">
        <f t="shared" ref="L26:L28" ca="1" si="2">DEC2HEX(_xlfn.BITXOR(HEX2DEC(G26),HEX2DEC(J26)),2)</f>
        <v>9E</v>
      </c>
      <c r="R26" s="21" t="str">
        <f ca="1"/>
        <v>A2</v>
      </c>
      <c r="S26" s="21" t="str">
        <f ca="1"/>
        <v>9A</v>
      </c>
      <c r="T26" s="21" t="str">
        <f ca="1"/>
        <v>AE</v>
      </c>
      <c r="U26" s="21" t="str">
        <f ca="1"/>
        <v>96</v>
      </c>
    </row>
    <row r="27" spans="6:60" ht="14.4" customHeight="1" x14ac:dyDescent="0.3">
      <c r="G27" s="20" t="str">
        <f t="shared" ca="1" si="1"/>
        <v>34</v>
      </c>
      <c r="H27" s="116" t="s">
        <v>298</v>
      </c>
      <c r="I27" s="117"/>
      <c r="J27" s="30" t="str">
        <f ca="1">J15</f>
        <v>37</v>
      </c>
      <c r="K27" s="1" t="s">
        <v>296</v>
      </c>
      <c r="L27" s="20" t="str">
        <f t="shared" ca="1" si="2"/>
        <v>03</v>
      </c>
    </row>
    <row r="28" spans="6:60" ht="14.4" customHeight="1" x14ac:dyDescent="0.3">
      <c r="G28" s="20" t="str">
        <f t="shared" ca="1" si="1"/>
        <v>A2</v>
      </c>
      <c r="H28" s="116" t="s">
        <v>298</v>
      </c>
      <c r="I28" s="117"/>
      <c r="J28" s="30" t="str">
        <f ca="1">J16</f>
        <v>38</v>
      </c>
      <c r="K28" s="1" t="s">
        <v>296</v>
      </c>
      <c r="L28" s="20" t="str">
        <f t="shared" ca="1" si="2"/>
        <v>9A</v>
      </c>
    </row>
    <row r="30" spans="6:60" ht="14.4" customHeight="1" x14ac:dyDescent="0.3">
      <c r="H30" s="20" t="str">
        <f ca="1">L25</f>
        <v>00</v>
      </c>
      <c r="I30" s="116" t="s">
        <v>298</v>
      </c>
      <c r="J30" s="117"/>
      <c r="K30" s="32" t="str">
        <f ca="1">K13</f>
        <v>31</v>
      </c>
      <c r="L30" s="1" t="s">
        <v>296</v>
      </c>
      <c r="M30" s="20" t="str">
        <f ca="1">DEC2HEX(_xlfn.BITXOR(HEX2DEC(H30),HEX2DEC(K30)),2)</f>
        <v>31</v>
      </c>
    </row>
    <row r="31" spans="6:60" ht="14.4" customHeight="1" x14ac:dyDescent="0.3">
      <c r="H31" s="20" t="str">
        <f t="shared" ref="H31:H33" ca="1" si="3">L26</f>
        <v>9E</v>
      </c>
      <c r="I31" s="116" t="s">
        <v>298</v>
      </c>
      <c r="J31" s="117"/>
      <c r="K31" s="32" t="str">
        <f ca="1">K14</f>
        <v>32</v>
      </c>
      <c r="L31" s="1" t="s">
        <v>296</v>
      </c>
      <c r="M31" s="20" t="str">
        <f t="shared" ref="M31:M33" ca="1" si="4">DEC2HEX(_xlfn.BITXOR(HEX2DEC(H31),HEX2DEC(K31)),2)</f>
        <v>AC</v>
      </c>
    </row>
    <row r="32" spans="6:60" ht="14.4" customHeight="1" x14ac:dyDescent="0.3">
      <c r="H32" s="20" t="str">
        <f t="shared" ca="1" si="3"/>
        <v>03</v>
      </c>
      <c r="I32" s="116" t="s">
        <v>298</v>
      </c>
      <c r="J32" s="117"/>
      <c r="K32" s="32" t="str">
        <f ca="1">K15</f>
        <v>33</v>
      </c>
      <c r="L32" s="1" t="s">
        <v>296</v>
      </c>
      <c r="M32" s="20" t="str">
        <f t="shared" ca="1" si="4"/>
        <v>30</v>
      </c>
    </row>
    <row r="33" spans="8:20" ht="14.4" customHeight="1" x14ac:dyDescent="0.3">
      <c r="H33" s="20" t="str">
        <f t="shared" ca="1" si="3"/>
        <v>9A</v>
      </c>
      <c r="I33" s="116" t="s">
        <v>298</v>
      </c>
      <c r="J33" s="117"/>
      <c r="K33" s="32" t="str">
        <f ca="1">K16</f>
        <v>34</v>
      </c>
      <c r="L33" s="1" t="s">
        <v>296</v>
      </c>
      <c r="M33" s="20" t="str">
        <f t="shared" ca="1" si="4"/>
        <v>AE</v>
      </c>
    </row>
    <row r="35" spans="8:20" ht="14.4" customHeight="1" x14ac:dyDescent="0.3">
      <c r="I35" s="20" t="str">
        <f ca="1">M30</f>
        <v>31</v>
      </c>
      <c r="J35" s="116" t="s">
        <v>298</v>
      </c>
      <c r="K35" s="117"/>
      <c r="L35" s="24" t="str">
        <f ca="1">L13</f>
        <v>35</v>
      </c>
      <c r="M35" s="1" t="s">
        <v>296</v>
      </c>
      <c r="N35" s="20" t="str">
        <f ca="1">DEC2HEX(_xlfn.BITXOR(HEX2DEC(I35),HEX2DEC(L35)),2)</f>
        <v>04</v>
      </c>
      <c r="S35" s="50"/>
      <c r="T35" s="50"/>
    </row>
    <row r="36" spans="8:20" ht="14.4" customHeight="1" x14ac:dyDescent="0.3">
      <c r="I36" s="20" t="str">
        <f t="shared" ref="I36:I38" ca="1" si="5">M31</f>
        <v>AC</v>
      </c>
      <c r="J36" s="116" t="s">
        <v>298</v>
      </c>
      <c r="K36" s="117"/>
      <c r="L36" s="24" t="str">
        <f ca="1">L14</f>
        <v>36</v>
      </c>
      <c r="M36" s="1" t="s">
        <v>296</v>
      </c>
      <c r="N36" s="20" t="str">
        <f t="shared" ref="N36:N38" ca="1" si="6">DEC2HEX(_xlfn.BITXOR(HEX2DEC(I36),HEX2DEC(L36)),2)</f>
        <v>9A</v>
      </c>
      <c r="S36" s="50"/>
      <c r="T36" s="50"/>
    </row>
    <row r="37" spans="8:20" ht="14.4" customHeight="1" x14ac:dyDescent="0.3">
      <c r="I37" s="20" t="str">
        <f t="shared" ca="1" si="5"/>
        <v>30</v>
      </c>
      <c r="J37" s="116" t="s">
        <v>298</v>
      </c>
      <c r="K37" s="117"/>
      <c r="L37" s="24" t="str">
        <f ca="1">L15</f>
        <v>37</v>
      </c>
      <c r="M37" s="1" t="s">
        <v>296</v>
      </c>
      <c r="N37" s="20" t="str">
        <f t="shared" ca="1" si="6"/>
        <v>07</v>
      </c>
      <c r="S37" s="50"/>
      <c r="T37" s="50"/>
    </row>
    <row r="38" spans="8:20" ht="14.4" customHeight="1" x14ac:dyDescent="0.3">
      <c r="I38" s="20" t="str">
        <f t="shared" ca="1" si="5"/>
        <v>AE</v>
      </c>
      <c r="J38" s="116" t="s">
        <v>298</v>
      </c>
      <c r="K38" s="117"/>
      <c r="L38" s="24" t="str">
        <f ca="1">L16</f>
        <v>38</v>
      </c>
      <c r="M38" s="1" t="s">
        <v>296</v>
      </c>
      <c r="N38" s="20" t="str">
        <f t="shared" ca="1" si="6"/>
        <v>96</v>
      </c>
      <c r="S38" s="50"/>
      <c r="T38" s="50"/>
    </row>
  </sheetData>
  <mergeCells count="34">
    <mergeCell ref="L21:M21"/>
    <mergeCell ref="G22:H22"/>
    <mergeCell ref="L22:M22"/>
    <mergeCell ref="G23:H23"/>
    <mergeCell ref="S8:V9"/>
    <mergeCell ref="I31:J31"/>
    <mergeCell ref="I32:J32"/>
    <mergeCell ref="I33:J33"/>
    <mergeCell ref="J35:K35"/>
    <mergeCell ref="G21:H21"/>
    <mergeCell ref="S38:T38"/>
    <mergeCell ref="G20:H20"/>
    <mergeCell ref="L20:M20"/>
    <mergeCell ref="H25:I25"/>
    <mergeCell ref="H26:I26"/>
    <mergeCell ref="H27:I27"/>
    <mergeCell ref="L23:M23"/>
    <mergeCell ref="R22:U22"/>
    <mergeCell ref="S35:T35"/>
    <mergeCell ref="S36:T36"/>
    <mergeCell ref="S37:T37"/>
    <mergeCell ref="J36:K36"/>
    <mergeCell ref="J37:K37"/>
    <mergeCell ref="J38:K38"/>
    <mergeCell ref="H28:I28"/>
    <mergeCell ref="I30:J30"/>
    <mergeCell ref="A1:AQ2"/>
    <mergeCell ref="I12:L12"/>
    <mergeCell ref="AX15:AY16"/>
    <mergeCell ref="BA15:BB16"/>
    <mergeCell ref="BD15:BE16"/>
    <mergeCell ref="V4:W5"/>
    <mergeCell ref="R4:U5"/>
    <mergeCell ref="AA7:AQ7"/>
  </mergeCells>
  <conditionalFormatting sqref="AB9:AQ24">
    <cfRule type="expression" dxfId="0" priority="8">
      <formula>OR(AB9=$BC$14,AB9=$BC$15,AB9=$BC$16,AB9=$BC$17)</formula>
    </cfRule>
  </conditionalFormatting>
  <pageMargins left="0.7" right="0.7" top="0.78740157499999996" bottom="0.78740157499999996" header="0.3" footer="0.3"/>
  <ignoredErrors>
    <ignoredError sqref="AA8:AQ24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20CF-A83E-4C61-B903-330D285C58DB}">
  <dimension ref="A1:AH8"/>
  <sheetViews>
    <sheetView showGridLines="0" zoomScale="140" zoomScaleNormal="140" workbookViewId="0">
      <selection sqref="A1:Z2"/>
    </sheetView>
  </sheetViews>
  <sheetFormatPr baseColWidth="10" defaultColWidth="3.109375" defaultRowHeight="14.4" x14ac:dyDescent="0.3"/>
  <sheetData>
    <row r="1" spans="1:34" ht="14.4" customHeight="1" x14ac:dyDescent="0.3">
      <c r="A1" s="61" t="s">
        <v>304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36"/>
      <c r="AB1" s="36"/>
      <c r="AC1" s="36"/>
      <c r="AD1" s="36"/>
      <c r="AE1" s="36"/>
      <c r="AF1" s="36"/>
      <c r="AG1" s="36"/>
      <c r="AH1" s="36"/>
    </row>
    <row r="2" spans="1:34" ht="14.4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36"/>
      <c r="AB2" s="36"/>
      <c r="AC2" s="36"/>
      <c r="AD2" s="36"/>
      <c r="AE2" s="36"/>
      <c r="AF2" s="36"/>
      <c r="AG2" s="36"/>
      <c r="AH2" s="36"/>
    </row>
    <row r="4" spans="1:34" x14ac:dyDescent="0.3">
      <c r="D4" s="55" t="str">
        <f>IF(SubBytes!G6=10,"ShiftRows →","MixColumns →")</f>
        <v>MixColumns →</v>
      </c>
      <c r="E4" s="56"/>
      <c r="F4" s="56"/>
      <c r="G4" s="57"/>
      <c r="H4" s="18"/>
      <c r="I4" s="18"/>
      <c r="J4" s="18"/>
      <c r="K4" s="18"/>
      <c r="L4" s="106" t="s">
        <v>300</v>
      </c>
      <c r="M4" s="106"/>
      <c r="N4" s="106"/>
      <c r="O4" s="106"/>
      <c r="P4" s="18"/>
      <c r="Q4" s="18"/>
      <c r="R4" s="18"/>
      <c r="S4" s="18"/>
      <c r="T4" s="106" t="s">
        <v>301</v>
      </c>
      <c r="U4" s="106"/>
      <c r="V4" s="106"/>
      <c r="W4" s="106"/>
    </row>
    <row r="5" spans="1:34" x14ac:dyDescent="0.3">
      <c r="D5" s="2" t="str" cm="1">
        <f t="array" aca="1" ref="D5:G8" ca="1">_xlfn.ANCHORARRAY(MixColumns!AK6)</f>
        <v>20</v>
      </c>
      <c r="E5" s="2" t="str">
        <f ca="1"/>
        <v>E1</v>
      </c>
      <c r="F5" s="2" t="str">
        <f ca="1"/>
        <v>42</v>
      </c>
      <c r="G5" s="2" t="str">
        <f ca="1"/>
        <v>39</v>
      </c>
      <c r="I5" s="63" t="s">
        <v>298</v>
      </c>
      <c r="J5" s="63"/>
      <c r="L5" s="2" t="str" cm="1">
        <f t="array" aca="1" ref="L5:O8" ca="1">KeySchedule!R23:U26</f>
        <v>35</v>
      </c>
      <c r="M5" s="2" t="str">
        <f ca="1"/>
        <v>00</v>
      </c>
      <c r="N5" s="2" t="str">
        <f ca="1"/>
        <v>31</v>
      </c>
      <c r="O5" s="2" t="str">
        <f ca="1"/>
        <v>04</v>
      </c>
      <c r="Q5" s="63" t="s">
        <v>296</v>
      </c>
      <c r="R5" s="63"/>
      <c r="T5" s="2" t="str">
        <f ca="1">DEC2HEX(_xlfn.BITXOR(HEX2DEC(D5),HEX2DEC(L5)),2)</f>
        <v>15</v>
      </c>
      <c r="U5" s="2" t="str">
        <f t="shared" ref="U5:W5" ca="1" si="0">DEC2HEX(_xlfn.BITXOR(HEX2DEC(E5),HEX2DEC(M5)),2)</f>
        <v>E1</v>
      </c>
      <c r="V5" s="2" t="str">
        <f t="shared" ca="1" si="0"/>
        <v>73</v>
      </c>
      <c r="W5" s="2" t="str">
        <f t="shared" ca="1" si="0"/>
        <v>3D</v>
      </c>
    </row>
    <row r="6" spans="1:34" x14ac:dyDescent="0.3">
      <c r="D6" s="2" t="str">
        <f ca="1"/>
        <v>63</v>
      </c>
      <c r="E6" s="2" t="str">
        <f ca="1"/>
        <v>E5</v>
      </c>
      <c r="F6" s="2" t="str">
        <f ca="1"/>
        <v>66</v>
      </c>
      <c r="G6" s="2" t="str">
        <f ca="1"/>
        <v>58</v>
      </c>
      <c r="I6" s="63"/>
      <c r="J6" s="63"/>
      <c r="L6" s="2" t="str">
        <f ca="1"/>
        <v>A8</v>
      </c>
      <c r="M6" s="2" t="str">
        <f ca="1"/>
        <v>9E</v>
      </c>
      <c r="N6" s="2" t="str">
        <f ca="1"/>
        <v>AC</v>
      </c>
      <c r="O6" s="2" t="str">
        <f ca="1"/>
        <v>9A</v>
      </c>
      <c r="Q6" s="63"/>
      <c r="R6" s="63"/>
      <c r="T6" s="2" t="str">
        <f t="shared" ref="T6:T8" ca="1" si="1">DEC2HEX(_xlfn.BITXOR(HEX2DEC(D6),HEX2DEC(L6)),2)</f>
        <v>CB</v>
      </c>
      <c r="U6" s="2" t="str">
        <f t="shared" ref="U6:U8" ca="1" si="2">DEC2HEX(_xlfn.BITXOR(HEX2DEC(E6),HEX2DEC(M6)),2)</f>
        <v>7B</v>
      </c>
      <c r="V6" s="2" t="str">
        <f t="shared" ref="V6:V8" ca="1" si="3">DEC2HEX(_xlfn.BITXOR(HEX2DEC(F6),HEX2DEC(N6)),2)</f>
        <v>CA</v>
      </c>
      <c r="W6" s="2" t="str">
        <f t="shared" ref="W6:W8" ca="1" si="4">DEC2HEX(_xlfn.BITXOR(HEX2DEC(G6),HEX2DEC(O6)),2)</f>
        <v>C2</v>
      </c>
    </row>
    <row r="7" spans="1:34" x14ac:dyDescent="0.3">
      <c r="D7" s="2" t="str">
        <f ca="1"/>
        <v>B0</v>
      </c>
      <c r="E7" s="2" t="str">
        <f ca="1"/>
        <v>CB</v>
      </c>
      <c r="F7" s="2" t="str">
        <f ca="1"/>
        <v>4C</v>
      </c>
      <c r="G7" s="2" t="str">
        <f ca="1"/>
        <v>3B</v>
      </c>
      <c r="I7" s="63"/>
      <c r="J7" s="63"/>
      <c r="L7" s="2" t="str">
        <f ca="1"/>
        <v>34</v>
      </c>
      <c r="M7" s="2" t="str">
        <f ca="1"/>
        <v>03</v>
      </c>
      <c r="N7" s="2" t="str">
        <f ca="1"/>
        <v>30</v>
      </c>
      <c r="O7" s="2" t="str">
        <f ca="1"/>
        <v>07</v>
      </c>
      <c r="Q7" s="63"/>
      <c r="R7" s="63"/>
      <c r="T7" s="2" t="str">
        <f t="shared" ca="1" si="1"/>
        <v>84</v>
      </c>
      <c r="U7" s="2" t="str">
        <f t="shared" ca="1" si="2"/>
        <v>C8</v>
      </c>
      <c r="V7" s="2" t="str">
        <f t="shared" ca="1" si="3"/>
        <v>7C</v>
      </c>
      <c r="W7" s="2" t="str">
        <f t="shared" ca="1" si="4"/>
        <v>3C</v>
      </c>
    </row>
    <row r="8" spans="1:34" x14ac:dyDescent="0.3">
      <c r="D8" s="2" t="str">
        <f ca="1"/>
        <v>C5</v>
      </c>
      <c r="E8" s="2" t="str">
        <f ca="1"/>
        <v>73</v>
      </c>
      <c r="F8" s="2" t="str">
        <f ca="1"/>
        <v>42</v>
      </c>
      <c r="G8" s="2" t="str">
        <f ca="1"/>
        <v>D9</v>
      </c>
      <c r="L8" s="2" t="str">
        <f ca="1"/>
        <v>A2</v>
      </c>
      <c r="M8" s="2" t="str">
        <f ca="1"/>
        <v>9A</v>
      </c>
      <c r="N8" s="2" t="str">
        <f ca="1"/>
        <v>AE</v>
      </c>
      <c r="O8" s="2" t="str">
        <f ca="1"/>
        <v>96</v>
      </c>
      <c r="T8" s="2" t="str">
        <f t="shared" ca="1" si="1"/>
        <v>67</v>
      </c>
      <c r="U8" s="2" t="str">
        <f t="shared" ca="1" si="2"/>
        <v>E9</v>
      </c>
      <c r="V8" s="2" t="str">
        <f t="shared" ca="1" si="3"/>
        <v>EC</v>
      </c>
      <c r="W8" s="2" t="str">
        <f t="shared" ca="1" si="4"/>
        <v>4F</v>
      </c>
    </row>
  </sheetData>
  <mergeCells count="6">
    <mergeCell ref="A1:Z2"/>
    <mergeCell ref="D4:G4"/>
    <mergeCell ref="L4:O4"/>
    <mergeCell ref="I5:J7"/>
    <mergeCell ref="Q5:R7"/>
    <mergeCell ref="T4:W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BD9170621F7E4FA3DB692E5FB42087" ma:contentTypeVersion="5" ma:contentTypeDescription="Ein neues Dokument erstellen." ma:contentTypeScope="" ma:versionID="6a901bfe59d13ab2d3467b4cb3160372">
  <xsd:schema xmlns:xsd="http://www.w3.org/2001/XMLSchema" xmlns:xs="http://www.w3.org/2001/XMLSchema" xmlns:p="http://schemas.microsoft.com/office/2006/metadata/properties" xmlns:ns3="f9d6512a-79b1-4b90-a638-b638a095dd00" targetNamespace="http://schemas.microsoft.com/office/2006/metadata/properties" ma:root="true" ma:fieldsID="4cf9f98483e8bba688ae3f37b94ddc6b" ns3:_="">
    <xsd:import namespace="f9d6512a-79b1-4b90-a638-b638a095dd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6512a-79b1-4b90-a638-b638a095d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102DD0-9602-4169-95BB-BACDBBF26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6512a-79b1-4b90-a638-b638a095d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3A3BB3-0373-4710-B924-D40928588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F24DE-AEE9-48EE-83CF-75979E956148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9d6512a-79b1-4b90-a638-b638a095dd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Overview</vt:lpstr>
      <vt:lpstr>SubBytes</vt:lpstr>
      <vt:lpstr>ShiftRows</vt:lpstr>
      <vt:lpstr>MixColumns</vt:lpstr>
      <vt:lpstr>KeySchedule</vt:lpstr>
      <vt:lpstr>AddRoundKey</vt:lpstr>
      <vt:lpstr>MDS</vt:lpstr>
      <vt:lpstr>sbox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 Wambach</dc:creator>
  <cp:lastModifiedBy>Prof. Dr. Tim Wambach</cp:lastModifiedBy>
  <dcterms:created xsi:type="dcterms:W3CDTF">2024-10-21T11:08:35Z</dcterms:created>
  <dcterms:modified xsi:type="dcterms:W3CDTF">2026-01-13T14:46:17Z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0x0101006EBD9170621F7E4FA3DB692E5FB42087</vt:lpwstr>
  </property>
</Properties>
</file>