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imwa\Nextcloud\Lehre\Technische Grundlagen der Datensicherheit\Excelsheets\"/>
    </mc:Choice>
  </mc:AlternateContent>
  <xr:revisionPtr revIDLastSave="0" documentId="13_ncr:1_{ABFD07B2-8EE8-4D64-99D1-454D2B5E3087}" xr6:coauthVersionLast="47" xr6:coauthVersionMax="47" xr10:uidLastSave="{00000000-0000-0000-0000-000000000000}"/>
  <bookViews>
    <workbookView xWindow="-108" yWindow="-108" windowWidth="23256" windowHeight="13896" tabRatio="743" xr2:uid="{3439A250-C0C7-4DA5-B36E-828FF1FAD52D}"/>
  </bookViews>
  <sheets>
    <sheet name="Hash" sheetId="1" r:id="rId1"/>
    <sheet name="Lamport-OTS" sheetId="2" r:id="rId2"/>
    <sheet name="Merkle-Tree" sheetId="5" r:id="rId3"/>
    <sheet name="Winternitz-OTS" sheetId="3" r:id="rId4"/>
    <sheet name="HORS" sheetId="4" r:id="rId5"/>
    <sheet name="HORST" sheetId="7" r:id="rId6"/>
    <sheet name="FORS" sheetId="8" r:id="rId7"/>
    <sheet name="SLH-DSA - SPHINCS+" sheetId="9" r:id="rId8"/>
    <sheet name="Hypertree+FORS" sheetId="11" r:id="rId9"/>
  </sheets>
  <definedNames>
    <definedName name="mm3_hash">_xlfn.LET(_xlpm.dx,_xlfn.LAMBDA(_xlpm.x,_xlpm.y,_xlfn.LET(_xlpm.x,DEC2HEX(HEX2DEC(_xlpm.x),8),_xlpm.y,DEC2HEX(HEX2DEC(_xlpm.y),8),_xlpm.erg,_xlfn.MAKEARRAY(1,8,_xlfn.LAMBDA(_xlpm.z,_xlpm.s,DEC2HEX(_xlfn.BITXOR(HEX2DEC(MID(_xlpm.x,_xlpm.s,1)),HEX2DEC(MID(_xlpm.y,_xlpm.s,1)))))),_xlfn.CONCAT(_xlpm.erg))),_xlpm.dwm,_xlfn.LAMBDA(_xlpm.x,_xlpm.y,_xlfn.LET(_xlpm.x,DEC2HEX(HEX2DEC(_xlpm.x),8),_xlpm.y,DEC2HEX(HEX2DEC(_xlpm.y),8),_xlpm.bs,_xlfn.CONCAT(_xlfn.MAP(_xlfn.SEQUENCE(LEN(_xlpm.y)),_xlfn.LAMBDA(_xlpm.v,HEX2BIN(MID(_xlpm.y,_xlpm.v,1),4)))),_xlpm.erg,_xlfn.REDUCE(0,_xlfn.MAKEARRAY(1,LEN(_xlpm.bs),_xlfn.LAMBDA(_xlpm.z,_xlpm.s,MID(_xlpm.bs,_xlpm.s,1))),_xlfn.LAMBDA(_xlpm.a,_xlpm.z,MOD(IF(_xlpm.z="1",_xlpm.a*2+HEX2DEC(_xlpm.x),_xlpm.a*2),4294967296))),DEC2HEX(_xlpm.erg,8))),_xlpm.dwsr,_xlfn.LAMBDA(_xlpm.x,_xlpm.y,_xlfn.LET(_xlpm.x,DEC2HEX(HEX2DEC(_xlpm.x),8),_xlpm.bs,REPT("0",_xlpm.y)&amp;LEFT(_xlfn.CONCAT(_xlfn.MAP(_xlfn.SEQUENCE(LEN(_xlpm.x)),_xlfn.LAMBDA(_xlpm.v,HEX2BIN(MID(_xlpm.x,_xlpm.v,1),4)))),32-_xlpm.y),_xlfn.CONCAT(BIN2HEX((_xlfn.MAKEARRAY(1,LEN(_xlpm.bs)/4,_xlfn.LAMBDA(_xlpm.zz,_xlpm.ss,MID(_xlpm.bs,(_xlpm.ss-1)*4+1,4)))))))),_xlpm.dwsl,_xlfn.LAMBDA(_xlpm.x,_xlpm.y,_xlfn.LET(_xlpm.x,DEC2HEX(HEX2DEC(_xlpm.x),8),_xlpm.bs,RIGHT(_xlfn.CONCAT(_xlfn.MAP(_xlfn.SEQUENCE(LEN(_xlpm.x)),_xlfn.LAMBDA(_xlpm.v,HEX2BIN(MID(_xlpm.x,_xlpm.v,1),4)))),32-_xlpm.y)&amp;REPT("0",_xlpm.y),_xlfn.CONCAT(BIN2HEX((_xlfn.MAKEARRAY(1,LEN(_xlpm.bs)/4,_xlfn.LAMBDA(_xlpm.zz,_xlpm.ss,MID(_xlpm.bs,(_xlpm.ss-1)*4+1,4)))))))),_xlpm.lm,_xlfn.LAMBDA(_xlpm.t,_xlfn.LET(_xlpm.erg,_xlfn.CONCAT(_xlfn.MAKEARRAY(1,LEN(_xlpm.t)/2,_xlfn.LAMBDA(_xlpm.z,_xlpm.s,MID(_xlpm.t,LEN(_xlpm.t)-(_xlpm.s-1)*2-1,2)))),IF(LEN(_xlpm.erg)&lt;8,REPT("0",8-LEN(_xlpm.erg))&amp;_xlpm.erg,_xlpm.erg))),_xlpm.dwadd,_xlfn.LAMBDA(_xlpm.x,_xlpm.y,_xlfn.LET(_xlpm.x,DEC2HEX(HEX2DEC(_xlpm.x),8),_xlpm.y,DEC2HEX(HEX2DEC(_xlpm.y),8),DEC2HEX(MOD(HEX2DEC(_xlpm.x)+HEX2DEC(_xlpm.y),4294967296)))),_xlpm.dwor,_xlfn.LAMBDA(_xlpm.x,_xlpm.y,_xlfn.LET(_xlpm.x,DEC2HEX(HEX2DEC(_xlpm.x),8),_xlpm.y,DEC2HEX(HEX2DEC(_xlpm.y),8),DEC2HEX(MOD(_xlfn.BITOR(HEX2DEC(_xlpm.x),HEX2DEC(_xlpm.y)),4294967296)))),_xlpm.mpb,_xlfn.LAMBDA(_xlpm.x,_xlpm.dwadd(_xlpm.dwm(_xlpm.dwor(_xlpm.dwsl(_xlpm.x,13),_xlpm.dwsr(_xlpm.x,19)),5),"e6546b64")),_xlpm.ms,_xlfn.LAMBDA(_xlpm.x,_xlpm.dwm(_xlfn.LET(_xlpm.k,_xlpm.dwm(_xlpm.x,"cc9e2d51"),_xlpm.dwor(_xlpm.dwsl(_xlpm.k,15),_xlpm.dwsr(_xlpm.k,17))),"1b873593")),_xlpm.mf,_xlfn.LAMBDA(_xlpm.text,_xlpm.cur,_xlfn.LET(_xlpm.hx,_xlpm.dwm(_xlfn.LET(_xlpm.h,_xlpm.dwm(_xlpm.dx(_xlpm.dx(_xlpm.cur,DEC2HEX(LEN(_xlpm.text),8)),_xlpm.dwsr(_xlpm.dx(_xlpm.cur,DEC2HEX(LEN(_xlpm.text),8)),16)),"85ebca6b"),_xlpm.dx(_xlpm.h,_xlpm.dwsr(_xlpm.h,13))),"c2b2ae35"),_xlpm.dx(_xlpm.hx,_xlpm.dwsr(_xlpm.hx,16)))),_xlfn.LAMBDA(_xlpm.text,_xlop.seed,IF(LEN(_xlpm.text)=0,0,_xlpm.mf(_xlpm.text,_xlfn.REDUCE(IF(_xlpm.seed&lt;&gt;"",_xlpm.seed,"00000000"),_xlfn.MAKEARRAY(1,ROUNDUP(LEN(_xlpm.text)/4,0),_xlfn.LAMBDA(_xlpm.z,_xlpm.s,_xlfn.LET(_xlpm.part,MID(_xlpm.text,(_xlpm.s-1)*4+1,4),(_xlfn.CONCAT(_xlfn.MAP(_xlfn.SEQUENCE(LEN(_xlpm.part)),_xlfn.LAMBDA(_xlpm.x,DEC2HEX(CODE(MID(_xlpm.part,_xlpm.x,1)),2)))))))),_xlfn.LAMBDA(_xlpm.a,_xlpm.x,IF(LEN(_xlpm.x)=8,_xlpm.mpb(_xlpm.dx(_xlpm.a,_xlpm.ms(_xlpm.lm(_xlpm.x)))),_xlpm.dx(_xlpm.a,_xlpm.ms(_xlpm.lm(_xlpm.x)))))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4" l="1"/>
  <c r="K9" i="4"/>
  <c r="K10" i="4"/>
  <c r="K11" i="4"/>
  <c r="K12" i="4"/>
  <c r="K13" i="4"/>
  <c r="K14" i="4"/>
  <c r="K7" i="4"/>
  <c r="J19" i="4" a="1"/>
  <c r="J19" i="4" s="1"/>
  <c r="J20" i="4" a="1"/>
  <c r="J20" i="4" s="1"/>
  <c r="J21" i="4" a="1"/>
  <c r="J21" i="4"/>
  <c r="J22" i="4" a="1"/>
  <c r="J22" i="4" s="1"/>
  <c r="J23" i="4" a="1"/>
  <c r="J23" i="4"/>
  <c r="J24" i="4" a="1"/>
  <c r="J24" i="4"/>
  <c r="J25" i="4" a="1"/>
  <c r="J25" i="4"/>
  <c r="J26" i="4" a="1"/>
  <c r="J26" i="4" s="1"/>
  <c r="J27" i="4" a="1"/>
  <c r="J27" i="4" s="1"/>
  <c r="J28" i="4" a="1"/>
  <c r="J28" i="4"/>
  <c r="J29" i="4" a="1"/>
  <c r="J29" i="4" s="1"/>
  <c r="J30" i="4" a="1"/>
  <c r="J30" i="4" s="1"/>
  <c r="J31" i="4" a="1"/>
  <c r="J31" i="4" s="1"/>
  <c r="J32" i="4" a="1"/>
  <c r="J32" i="4" s="1"/>
  <c r="J33" i="4" a="1"/>
  <c r="J33" i="4"/>
  <c r="J18" i="4" a="1"/>
  <c r="J18" i="4" s="1"/>
  <c r="N2" i="11" a="1"/>
  <c r="N2" i="11" s="1"/>
  <c r="N3" i="11" s="1" a="1"/>
  <c r="N3" i="11" s="1"/>
  <c r="CC40" i="8" a="1"/>
  <c r="CC40" i="8" s="1"/>
  <c r="CC35" i="8" s="1" a="1"/>
  <c r="CC35" i="8" s="1"/>
  <c r="CA40" i="8" a="1"/>
  <c r="CA40" i="8" s="1"/>
  <c r="CA35" i="8" s="1" a="1"/>
  <c r="CA35" i="8" s="1"/>
  <c r="BX40" i="8" a="1"/>
  <c r="BX40" i="8" s="1"/>
  <c r="BX35" i="8" s="1" a="1"/>
  <c r="BX35" i="8" s="1"/>
  <c r="BV40" i="8" a="1"/>
  <c r="BV40" i="8" s="1"/>
  <c r="BV35" i="8" s="1" a="1"/>
  <c r="BV35" i="8" s="1"/>
  <c r="BS40" i="8" a="1"/>
  <c r="BS40" i="8" s="1"/>
  <c r="BS35" i="8" s="1" a="1"/>
  <c r="BS35" i="8" s="1"/>
  <c r="BQ40" i="8" a="1"/>
  <c r="BQ40" i="8" s="1"/>
  <c r="BQ35" i="8" s="1" a="1"/>
  <c r="BQ35" i="8" s="1"/>
  <c r="BN40" i="8" a="1"/>
  <c r="BN40" i="8" s="1"/>
  <c r="BN35" i="8" s="1" a="1"/>
  <c r="BN35" i="8" s="1"/>
  <c r="BL40" i="8" a="1"/>
  <c r="BL40" i="8" s="1"/>
  <c r="BL35" i="8" s="1" a="1"/>
  <c r="BL35" i="8" s="1"/>
  <c r="BI40" i="8" a="1"/>
  <c r="BI40" i="8" s="1"/>
  <c r="BI35" i="8" s="1" a="1"/>
  <c r="BI35" i="8" s="1"/>
  <c r="BG40" i="8" a="1"/>
  <c r="BG40" i="8" s="1"/>
  <c r="BG35" i="8" s="1" a="1"/>
  <c r="BG35" i="8" s="1"/>
  <c r="BD40" i="8" a="1"/>
  <c r="BD40" i="8" s="1"/>
  <c r="BD35" i="8" s="1" a="1"/>
  <c r="BD35" i="8" s="1"/>
  <c r="BB40" i="8" a="1"/>
  <c r="BB40" i="8" s="1"/>
  <c r="BB35" i="8" s="1" a="1"/>
  <c r="BB35" i="8" s="1"/>
  <c r="AY40" i="8" a="1"/>
  <c r="AY40" i="8" s="1"/>
  <c r="AY35" i="8" s="1" a="1"/>
  <c r="AY35" i="8" s="1"/>
  <c r="AW40" i="8" a="1"/>
  <c r="AW40" i="8" s="1"/>
  <c r="AW35" i="8" s="1" a="1"/>
  <c r="AW35" i="8" s="1"/>
  <c r="AT40" i="8" a="1"/>
  <c r="AT40" i="8" s="1"/>
  <c r="AT35" i="8" s="1" a="1"/>
  <c r="AT35" i="8" s="1"/>
  <c r="AR40" i="8" a="1"/>
  <c r="AR40" i="8" s="1"/>
  <c r="AR35" i="8" s="1" a="1"/>
  <c r="AR35" i="8" s="1"/>
  <c r="AO40" i="8" a="1"/>
  <c r="AO40" i="8" s="1"/>
  <c r="AO35" i="8" s="1" a="1"/>
  <c r="AO35" i="8" s="1"/>
  <c r="AM40" i="8" a="1"/>
  <c r="AM40" i="8" s="1"/>
  <c r="AM35" i="8" s="1" a="1"/>
  <c r="AM35" i="8" s="1"/>
  <c r="AJ40" i="8" a="1"/>
  <c r="AJ40" i="8" s="1"/>
  <c r="AJ35" i="8" s="1" a="1"/>
  <c r="AJ35" i="8" s="1"/>
  <c r="AH40" i="8" a="1"/>
  <c r="AH40" i="8" s="1"/>
  <c r="AH35" i="8" s="1" a="1"/>
  <c r="AH35" i="8" s="1"/>
  <c r="AE40" i="8" a="1"/>
  <c r="AE40" i="8" s="1"/>
  <c r="AE35" i="8" s="1" a="1"/>
  <c r="AE35" i="8" s="1"/>
  <c r="AC40" i="8" a="1"/>
  <c r="AC40" i="8" s="1"/>
  <c r="AC35" i="8" s="1" a="1"/>
  <c r="AC35" i="8" s="1"/>
  <c r="Z40" i="8" a="1"/>
  <c r="Z40" i="8" s="1"/>
  <c r="Z35" i="8" s="1" a="1"/>
  <c r="Z35" i="8" s="1"/>
  <c r="X40" i="8" a="1"/>
  <c r="X40" i="8" s="1"/>
  <c r="X35" i="8" s="1" a="1"/>
  <c r="X35" i="8" s="1"/>
  <c r="U40" i="8" a="1"/>
  <c r="U40" i="8" s="1"/>
  <c r="U35" i="8" s="1" a="1"/>
  <c r="U35" i="8" s="1"/>
  <c r="S40" i="8" a="1"/>
  <c r="S40" i="8" s="1"/>
  <c r="S35" i="8" s="1" a="1"/>
  <c r="S35" i="8" s="1"/>
  <c r="P40" i="8" a="1"/>
  <c r="P40" i="8" s="1"/>
  <c r="P35" i="8" s="1" a="1"/>
  <c r="P35" i="8" s="1"/>
  <c r="N40" i="8" a="1"/>
  <c r="N40" i="8" s="1"/>
  <c r="N35" i="8" s="1" a="1"/>
  <c r="N35" i="8" s="1"/>
  <c r="K40" i="8" a="1"/>
  <c r="K40" i="8" s="1"/>
  <c r="K35" i="8" s="1" a="1"/>
  <c r="K35" i="8" s="1"/>
  <c r="I40" i="8" a="1"/>
  <c r="I40" i="8" s="1"/>
  <c r="I35" i="8" s="1" a="1"/>
  <c r="I35" i="8" s="1"/>
  <c r="F40" i="8" a="1"/>
  <c r="F40" i="8" s="1"/>
  <c r="F35" i="8" s="1" a="1"/>
  <c r="F35" i="8" s="1"/>
  <c r="D40" i="8" a="1"/>
  <c r="D40" i="8" s="1"/>
  <c r="D35" i="8" s="1" a="1"/>
  <c r="D35" i="8" s="1"/>
  <c r="V5" i="11"/>
  <c r="Y4" i="8" a="1"/>
  <c r="Y4" i="8" s="1"/>
  <c r="R5" i="8" s="1" a="1"/>
  <c r="R5" i="8" s="1"/>
  <c r="S12" i="8" s="1"/>
  <c r="V12" i="8" s="1"/>
  <c r="X12" i="8" s="1"/>
  <c r="AA12" i="8" s="1" a="1"/>
  <c r="AA12" i="8" s="1"/>
  <c r="R6" i="11" l="1"/>
  <c r="R7" i="11" s="1"/>
  <c r="W6" i="11"/>
  <c r="Y6" i="11"/>
  <c r="AA6" i="11"/>
  <c r="AC6" i="11"/>
  <c r="AE6" i="11"/>
  <c r="T6" i="11"/>
  <c r="T7" i="11" s="1"/>
  <c r="N6" i="11"/>
  <c r="N7" i="11" s="1"/>
  <c r="P6" i="11"/>
  <c r="P7" i="11" s="1"/>
  <c r="T28" i="8" a="1"/>
  <c r="T28" i="8" s="1"/>
  <c r="S9" i="8"/>
  <c r="V9" i="8" s="1"/>
  <c r="X9" i="8" s="1"/>
  <c r="AA9" i="8" s="1" a="1"/>
  <c r="AA9" i="8" s="1"/>
  <c r="S11" i="8"/>
  <c r="V11" i="8" s="1"/>
  <c r="X11" i="8" s="1"/>
  <c r="AA11" i="8" s="1" a="1"/>
  <c r="AA11" i="8" s="1"/>
  <c r="S8" i="8"/>
  <c r="V8" i="8" s="1"/>
  <c r="X8" i="8" s="1"/>
  <c r="AA8" i="8" s="1" a="1"/>
  <c r="AA8" i="8" s="1"/>
  <c r="S13" i="8"/>
  <c r="V13" i="8" s="1"/>
  <c r="X13" i="8" s="1"/>
  <c r="AA13" i="8" s="1" a="1"/>
  <c r="AA13" i="8" s="1"/>
  <c r="S10" i="8"/>
  <c r="V10" i="8" s="1"/>
  <c r="X10" i="8" s="1"/>
  <c r="AA10" i="8" s="1" a="1"/>
  <c r="AA10" i="8" s="1"/>
  <c r="S15" i="8"/>
  <c r="V15" i="8" s="1"/>
  <c r="X15" i="8" s="1"/>
  <c r="AA15" i="8" s="1" a="1"/>
  <c r="AA15" i="8" s="1"/>
  <c r="S14" i="8"/>
  <c r="V14" i="8" s="1"/>
  <c r="X14" i="8" s="1"/>
  <c r="AA14" i="8" s="1" a="1"/>
  <c r="AA14" i="8" s="1"/>
  <c r="O28" i="8" a="1"/>
  <c r="O28" i="8" s="1"/>
  <c r="AS28" i="8" a="1"/>
  <c r="AS28" i="8" s="1"/>
  <c r="BM28" i="8" a="1"/>
  <c r="BM28" i="8" s="1"/>
  <c r="AX28" i="8" a="1"/>
  <c r="AX28" i="8" s="1"/>
  <c r="AN28" i="8" a="1"/>
  <c r="AN28" i="8" s="1"/>
  <c r="BR28" i="8" a="1"/>
  <c r="BR28" i="8" s="1"/>
  <c r="AI28" i="8" a="1"/>
  <c r="AI28" i="8" s="1"/>
  <c r="BC28" i="8" a="1"/>
  <c r="BC28" i="8" s="1"/>
  <c r="J28" i="8" a="1"/>
  <c r="J28" i="8" s="1"/>
  <c r="BH28" i="8" a="1"/>
  <c r="BH28" i="8" s="1"/>
  <c r="E28" i="8" a="1"/>
  <c r="E28" i="8" s="1"/>
  <c r="Y28" i="8" a="1"/>
  <c r="Y28" i="8" s="1"/>
  <c r="BW28" i="8" a="1"/>
  <c r="BW28" i="8" s="1"/>
  <c r="AD28" i="8" a="1"/>
  <c r="AD28" i="8" s="1"/>
  <c r="CB28" i="8" a="1"/>
  <c r="CB28" i="8" s="1"/>
  <c r="P4" i="7" a="1"/>
  <c r="P4" i="7" s="1"/>
  <c r="L5" i="7" s="1" a="1"/>
  <c r="L5" i="7" s="1"/>
  <c r="M8" i="7" s="1"/>
  <c r="N8" i="7" s="1"/>
  <c r="Y27" i="7" a="1"/>
  <c r="Y27" i="7" s="1"/>
  <c r="Y28" i="7" s="1" a="1"/>
  <c r="Y28" i="7" s="1"/>
  <c r="X27" i="7" a="1"/>
  <c r="X27" i="7" s="1"/>
  <c r="X28" i="7" s="1" a="1"/>
  <c r="X28" i="7" s="1"/>
  <c r="V27" i="7" a="1"/>
  <c r="V27" i="7" s="1"/>
  <c r="V28" i="7" s="1" a="1"/>
  <c r="V28" i="7" s="1"/>
  <c r="U27" i="7" a="1"/>
  <c r="U27" i="7" s="1"/>
  <c r="U28" i="7" s="1" a="1"/>
  <c r="U28" i="7" s="1"/>
  <c r="S27" i="7" a="1"/>
  <c r="S27" i="7" s="1"/>
  <c r="S28" i="7" s="1" a="1"/>
  <c r="S28" i="7" s="1"/>
  <c r="R27" i="7" a="1"/>
  <c r="R27" i="7" s="1"/>
  <c r="R28" i="7" s="1" a="1"/>
  <c r="R28" i="7" s="1"/>
  <c r="P27" i="7" a="1"/>
  <c r="P27" i="7" s="1"/>
  <c r="P28" i="7" s="1" a="1"/>
  <c r="P28" i="7" s="1"/>
  <c r="O27" i="7" a="1"/>
  <c r="O27" i="7" s="1"/>
  <c r="O28" i="7" s="1" a="1"/>
  <c r="O28" i="7" s="1"/>
  <c r="M27" i="7" a="1"/>
  <c r="M27" i="7" s="1"/>
  <c r="M28" i="7" s="1" a="1"/>
  <c r="M28" i="7" s="1"/>
  <c r="L27" i="7" a="1"/>
  <c r="L27" i="7" s="1"/>
  <c r="L28" i="7" s="1" a="1"/>
  <c r="L28" i="7" s="1"/>
  <c r="J27" i="7" a="1"/>
  <c r="J27" i="7" s="1"/>
  <c r="J28" i="7" s="1" a="1"/>
  <c r="J28" i="7" s="1"/>
  <c r="I27" i="7" a="1"/>
  <c r="I27" i="7" s="1"/>
  <c r="I28" i="7" s="1" a="1"/>
  <c r="I28" i="7" s="1"/>
  <c r="G27" i="7" a="1"/>
  <c r="G27" i="7" s="1"/>
  <c r="G28" i="7" s="1" a="1"/>
  <c r="G28" i="7" s="1"/>
  <c r="F27" i="7" a="1"/>
  <c r="F27" i="7" s="1"/>
  <c r="F28" i="7" s="1" a="1"/>
  <c r="F28" i="7" s="1"/>
  <c r="D27" i="7" a="1"/>
  <c r="D27" i="7" s="1"/>
  <c r="D28" i="7" s="1" a="1"/>
  <c r="D28" i="7" s="1"/>
  <c r="C27" i="7" a="1"/>
  <c r="C27" i="7" s="1"/>
  <c r="C28" i="7" s="1" a="1"/>
  <c r="C28" i="7" s="1"/>
  <c r="Y16" i="5" a="1"/>
  <c r="Y16" i="5" s="1"/>
  <c r="X16" i="5" a="1"/>
  <c r="X16" i="5" s="1"/>
  <c r="V16" i="5" a="1"/>
  <c r="V16" i="5" s="1"/>
  <c r="U16" i="5" a="1"/>
  <c r="U16" i="5" s="1"/>
  <c r="S16" i="5" a="1"/>
  <c r="S16" i="5" s="1"/>
  <c r="R16" i="5" a="1"/>
  <c r="R16" i="5" s="1"/>
  <c r="P16" i="5" a="1"/>
  <c r="P16" i="5" s="1"/>
  <c r="O16" i="5" a="1"/>
  <c r="O16" i="5" s="1"/>
  <c r="M16" i="5" a="1"/>
  <c r="M16" i="5" s="1"/>
  <c r="L16" i="5" a="1"/>
  <c r="L16" i="5" s="1"/>
  <c r="J16" i="5" a="1"/>
  <c r="J16" i="5" s="1"/>
  <c r="I16" i="5" a="1"/>
  <c r="I16" i="5" s="1"/>
  <c r="G16" i="5" a="1"/>
  <c r="G16" i="5" s="1"/>
  <c r="F16" i="5" a="1"/>
  <c r="F16" i="5" s="1"/>
  <c r="D16" i="5" a="1"/>
  <c r="D16" i="5" s="1"/>
  <c r="C16" i="5" a="1"/>
  <c r="C16" i="5" s="1"/>
  <c r="C32" i="4" a="1"/>
  <c r="C32" i="4" s="1"/>
  <c r="E32" i="4" s="1" a="1"/>
  <c r="E32" i="4" s="1"/>
  <c r="C33" i="4" a="1"/>
  <c r="C33" i="4" s="1"/>
  <c r="E33" i="4" s="1" a="1"/>
  <c r="E33" i="4" s="1"/>
  <c r="C26" i="4" a="1"/>
  <c r="C26" i="4" s="1"/>
  <c r="E26" i="4" s="1" a="1"/>
  <c r="E26" i="4" s="1"/>
  <c r="C27" i="4" a="1"/>
  <c r="C27" i="4" s="1"/>
  <c r="E27" i="4" s="1" a="1"/>
  <c r="E27" i="4" s="1"/>
  <c r="C28" i="4" a="1"/>
  <c r="C28" i="4" s="1"/>
  <c r="E28" i="4" s="1" a="1"/>
  <c r="E28" i="4" s="1"/>
  <c r="C29" i="4" a="1"/>
  <c r="C29" i="4" s="1"/>
  <c r="E29" i="4" s="1" a="1"/>
  <c r="E29" i="4" s="1"/>
  <c r="C30" i="4" a="1"/>
  <c r="C30" i="4" s="1"/>
  <c r="E30" i="4" s="1" a="1"/>
  <c r="E30" i="4" s="1"/>
  <c r="C31" i="4" a="1"/>
  <c r="C31" i="4" s="1"/>
  <c r="E31" i="4" s="1" a="1"/>
  <c r="E31" i="4" s="1"/>
  <c r="C25" i="4" a="1"/>
  <c r="C25" i="4" s="1"/>
  <c r="E25" i="4" s="1" a="1"/>
  <c r="E25" i="4" s="1"/>
  <c r="C24" i="4" a="1"/>
  <c r="C24" i="4" s="1"/>
  <c r="E24" i="4" s="1" a="1"/>
  <c r="E24" i="4" s="1"/>
  <c r="C23" i="4" a="1"/>
  <c r="C23" i="4" s="1"/>
  <c r="E23" i="4" s="1" a="1"/>
  <c r="E23" i="4" s="1"/>
  <c r="C22" i="4" a="1"/>
  <c r="C22" i="4" s="1"/>
  <c r="E22" i="4" s="1" a="1"/>
  <c r="E22" i="4" s="1"/>
  <c r="C21" i="4" a="1"/>
  <c r="C21" i="4" s="1"/>
  <c r="E21" i="4" s="1" a="1"/>
  <c r="E21" i="4" s="1"/>
  <c r="C20" i="4" a="1"/>
  <c r="C20" i="4" s="1"/>
  <c r="E20" i="4" s="1" a="1"/>
  <c r="E20" i="4" s="1"/>
  <c r="C19" i="4" a="1"/>
  <c r="C19" i="4" s="1"/>
  <c r="E19" i="4" s="1" a="1"/>
  <c r="E19" i="4" s="1"/>
  <c r="C18" i="4" a="1"/>
  <c r="C18" i="4" s="1"/>
  <c r="E18" i="4" s="1" a="1"/>
  <c r="E18" i="4" s="1"/>
  <c r="K4" i="4" a="1"/>
  <c r="K4" i="4" s="1"/>
  <c r="H5" i="4" s="1" a="1"/>
  <c r="H5" i="4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C27" i="3" a="1"/>
  <c r="C27" i="3" s="1"/>
  <c r="C28" i="3" a="1"/>
  <c r="C28" i="3" s="1"/>
  <c r="C29" i="3" a="1"/>
  <c r="C29" i="3" s="1"/>
  <c r="C11" i="3" a="1"/>
  <c r="C11" i="3" s="1"/>
  <c r="B9" i="2" a="1"/>
  <c r="B9" i="2" s="1"/>
  <c r="C9" i="2" s="1" a="1"/>
  <c r="C9" i="2" s="1"/>
  <c r="B10" i="2" a="1"/>
  <c r="B10" i="2" s="1"/>
  <c r="C10" i="2" s="1" a="1"/>
  <c r="C10" i="2" s="1"/>
  <c r="B11" i="2" a="1"/>
  <c r="B11" i="2" s="1"/>
  <c r="C11" i="2" s="1" a="1"/>
  <c r="C11" i="2" s="1"/>
  <c r="B12" i="2" a="1"/>
  <c r="B12" i="2" s="1"/>
  <c r="C12" i="2" s="1" a="1"/>
  <c r="C12" i="2" s="1"/>
  <c r="B13" i="2" a="1"/>
  <c r="B13" i="2" s="1"/>
  <c r="C13" i="2" s="1" a="1"/>
  <c r="C13" i="2" s="1"/>
  <c r="B14" i="2" a="1"/>
  <c r="B14" i="2" s="1"/>
  <c r="C14" i="2" s="1" a="1"/>
  <c r="C14" i="2" s="1"/>
  <c r="B15" i="2" a="1"/>
  <c r="B15" i="2" s="1"/>
  <c r="C15" i="2" s="1" a="1"/>
  <c r="C15" i="2" s="1"/>
  <c r="B16" i="2" a="1"/>
  <c r="B16" i="2" s="1"/>
  <c r="C16" i="2" s="1" a="1"/>
  <c r="C16" i="2" s="1"/>
  <c r="B17" i="2" a="1"/>
  <c r="B17" i="2" s="1"/>
  <c r="C17" i="2" s="1" a="1"/>
  <c r="C17" i="2" s="1"/>
  <c r="B18" i="2" a="1"/>
  <c r="B18" i="2" s="1"/>
  <c r="C18" i="2" s="1" a="1"/>
  <c r="C18" i="2" s="1"/>
  <c r="B19" i="2" a="1"/>
  <c r="B19" i="2" s="1"/>
  <c r="C19" i="2" s="1" a="1"/>
  <c r="C19" i="2" s="1"/>
  <c r="B20" i="2" a="1"/>
  <c r="B20" i="2" s="1"/>
  <c r="C20" i="2" s="1" a="1"/>
  <c r="C20" i="2" s="1"/>
  <c r="B21" i="2" a="1"/>
  <c r="B21" i="2" s="1"/>
  <c r="C21" i="2" s="1" a="1"/>
  <c r="C21" i="2" s="1"/>
  <c r="B22" i="2" a="1"/>
  <c r="B22" i="2" s="1"/>
  <c r="C22" i="2" s="1" a="1"/>
  <c r="C22" i="2" s="1"/>
  <c r="B23" i="2" a="1"/>
  <c r="B23" i="2" s="1"/>
  <c r="C23" i="2" s="1" a="1"/>
  <c r="C23" i="2" s="1"/>
  <c r="B24" i="2" a="1"/>
  <c r="B24" i="2" s="1"/>
  <c r="C24" i="2" s="1" a="1"/>
  <c r="C24" i="2" s="1"/>
  <c r="B25" i="2" a="1"/>
  <c r="B25" i="2" s="1"/>
  <c r="C25" i="2" s="1" a="1"/>
  <c r="C25" i="2" s="1"/>
  <c r="B26" i="2" a="1"/>
  <c r="B26" i="2" s="1"/>
  <c r="C26" i="2" s="1" a="1"/>
  <c r="C26" i="2" s="1"/>
  <c r="B27" i="2" a="1"/>
  <c r="B27" i="2" s="1"/>
  <c r="C27" i="2" s="1" a="1"/>
  <c r="C27" i="2" s="1"/>
  <c r="B28" i="2" a="1"/>
  <c r="B28" i="2" s="1"/>
  <c r="C28" i="2" s="1" a="1"/>
  <c r="C28" i="2" s="1"/>
  <c r="B29" i="2" a="1"/>
  <c r="B29" i="2" s="1"/>
  <c r="C29" i="2" s="1" a="1"/>
  <c r="C29" i="2" s="1"/>
  <c r="B30" i="2" a="1"/>
  <c r="B30" i="2" s="1"/>
  <c r="C30" i="2" s="1" a="1"/>
  <c r="C30" i="2" s="1"/>
  <c r="B31" i="2" a="1"/>
  <c r="B31" i="2" s="1"/>
  <c r="C31" i="2" s="1" a="1"/>
  <c r="C31" i="2" s="1"/>
  <c r="B32" i="2" a="1"/>
  <c r="B32" i="2" s="1"/>
  <c r="C32" i="2" s="1" a="1"/>
  <c r="C32" i="2" s="1"/>
  <c r="B33" i="2" a="1"/>
  <c r="B33" i="2" s="1"/>
  <c r="C33" i="2" s="1" a="1"/>
  <c r="C33" i="2" s="1"/>
  <c r="B34" i="2" a="1"/>
  <c r="B34" i="2" s="1"/>
  <c r="C34" i="2" s="1" a="1"/>
  <c r="C34" i="2" s="1"/>
  <c r="B35" i="2" a="1"/>
  <c r="B35" i="2" s="1"/>
  <c r="C35" i="2" s="1" a="1"/>
  <c r="C35" i="2" s="1"/>
  <c r="B36" i="2" a="1"/>
  <c r="B36" i="2" s="1"/>
  <c r="C36" i="2" s="1" a="1"/>
  <c r="C36" i="2" s="1"/>
  <c r="B37" i="2" a="1"/>
  <c r="B37" i="2" s="1"/>
  <c r="C37" i="2" s="1" a="1"/>
  <c r="C37" i="2" s="1"/>
  <c r="B38" i="2" a="1"/>
  <c r="B38" i="2" s="1"/>
  <c r="C38" i="2" s="1" a="1"/>
  <c r="C38" i="2" s="1"/>
  <c r="B39" i="2" a="1"/>
  <c r="B39" i="2" s="1"/>
  <c r="C39" i="2" s="1" a="1"/>
  <c r="C39" i="2" s="1"/>
  <c r="B8" i="2" a="1"/>
  <c r="B8" i="2" s="1"/>
  <c r="C8" i="2" s="1" a="1"/>
  <c r="C8" i="2" s="1"/>
  <c r="AW52" i="11" l="1" a="1"/>
  <c r="AW52" i="11" s="1"/>
  <c r="AW47" i="11" s="1" a="1"/>
  <c r="AW47" i="11" s="1"/>
  <c r="AO52" i="11" a="1"/>
  <c r="AO52" i="11" s="1"/>
  <c r="AO47" i="11" s="1" a="1"/>
  <c r="AO47" i="11" s="1"/>
  <c r="AH52" i="11" a="1"/>
  <c r="AH52" i="11" s="1"/>
  <c r="AH47" i="11" s="1" a="1"/>
  <c r="AH47" i="11" s="1"/>
  <c r="V52" i="11" a="1"/>
  <c r="V52" i="11" s="1"/>
  <c r="V47" i="11" s="1" a="1"/>
  <c r="V47" i="11" s="1"/>
  <c r="Q52" i="11" a="1"/>
  <c r="Q52" i="11" s="1"/>
  <c r="Q47" i="11" s="1" a="1"/>
  <c r="Q47" i="11" s="1"/>
  <c r="AX52" i="11" a="1"/>
  <c r="AX52" i="11" s="1"/>
  <c r="AX47" i="11" s="1" a="1"/>
  <c r="AX47" i="11" s="1"/>
  <c r="AL52" i="11" a="1"/>
  <c r="AL52" i="11" s="1"/>
  <c r="AL47" i="11" s="1" a="1"/>
  <c r="AL47" i="11" s="1"/>
  <c r="AK52" i="11" a="1"/>
  <c r="AK52" i="11" s="1"/>
  <c r="AK47" i="11" s="1" a="1"/>
  <c r="AK47" i="11" s="1"/>
  <c r="R52" i="11" a="1"/>
  <c r="R52" i="11" s="1"/>
  <c r="R47" i="11" s="1" a="1"/>
  <c r="R47" i="11" s="1"/>
  <c r="AT52" i="11" a="1"/>
  <c r="AT52" i="11" s="1"/>
  <c r="AT47" i="11" s="1" a="1"/>
  <c r="AT47" i="11" s="1"/>
  <c r="AG52" i="11" a="1"/>
  <c r="AG52" i="11" s="1"/>
  <c r="AG47" i="11" s="1" a="1"/>
  <c r="AG47" i="11" s="1"/>
  <c r="U52" i="11" a="1"/>
  <c r="U52" i="11" s="1"/>
  <c r="U47" i="11" s="1" a="1"/>
  <c r="U47" i="11" s="1"/>
  <c r="N52" i="11" a="1"/>
  <c r="N52" i="11" s="1"/>
  <c r="N47" i="11" s="1" a="1"/>
  <c r="N47" i="11" s="1"/>
  <c r="AS52" i="11" a="1"/>
  <c r="AS52" i="11" s="1"/>
  <c r="AS47" i="11" s="1" a="1"/>
  <c r="AS47" i="11" s="1"/>
  <c r="AD52" i="11" a="1"/>
  <c r="AD52" i="11" s="1"/>
  <c r="AD47" i="11" s="1" a="1"/>
  <c r="AD47" i="11" s="1"/>
  <c r="AC52" i="11" a="1"/>
  <c r="AC52" i="11" s="1"/>
  <c r="AC47" i="11" s="1" a="1"/>
  <c r="AC47" i="11" s="1"/>
  <c r="Z52" i="11" a="1"/>
  <c r="Z52" i="11" s="1"/>
  <c r="Z47" i="11" s="1" a="1"/>
  <c r="Z47" i="11" s="1"/>
  <c r="Y52" i="11" a="1"/>
  <c r="Y52" i="11" s="1"/>
  <c r="Y47" i="11" s="1" a="1"/>
  <c r="Y47" i="11" s="1"/>
  <c r="M52" i="11" a="1"/>
  <c r="M52" i="11" s="1"/>
  <c r="M47" i="11" s="1" a="1"/>
  <c r="M47" i="11" s="1"/>
  <c r="AP52" i="11" a="1"/>
  <c r="AP52" i="11" s="1"/>
  <c r="AP47" i="11" s="1" a="1"/>
  <c r="AP47" i="11" s="1"/>
  <c r="AE8" i="11"/>
  <c r="AE7" i="11"/>
  <c r="AC8" i="11"/>
  <c r="AC7" i="11"/>
  <c r="Y8" i="11"/>
  <c r="Y7" i="11"/>
  <c r="AA8" i="11"/>
  <c r="AA7" i="11"/>
  <c r="W8" i="11"/>
  <c r="W7" i="11"/>
  <c r="B14" i="11" a="1"/>
  <c r="B14" i="11" s="1"/>
  <c r="I12" i="5" a="1"/>
  <c r="I12" i="5" s="1"/>
  <c r="F12" i="5" a="1"/>
  <c r="F12" i="5" s="1"/>
  <c r="Q22" i="8" a="1"/>
  <c r="Q22" i="8" s="1"/>
  <c r="AU22" i="8" a="1"/>
  <c r="AU22" i="8" s="1"/>
  <c r="BO22" i="8" a="1"/>
  <c r="BO22" i="8" s="1"/>
  <c r="G22" i="8" a="1"/>
  <c r="G22" i="8" s="1"/>
  <c r="AK22" i="8" a="1"/>
  <c r="AK22" i="8" s="1"/>
  <c r="BY22" i="8" a="1"/>
  <c r="BY22" i="8" s="1"/>
  <c r="AA22" i="8" a="1"/>
  <c r="AA22" i="8" s="1"/>
  <c r="BE22" i="8" a="1"/>
  <c r="BE22" i="8" s="1"/>
  <c r="O8" i="7"/>
  <c r="M13" i="7"/>
  <c r="N13" i="7" s="1"/>
  <c r="O13" i="7" s="1"/>
  <c r="M14" i="7"/>
  <c r="N14" i="7" s="1"/>
  <c r="O14" i="7" s="1"/>
  <c r="M9" i="7"/>
  <c r="N9" i="7" s="1"/>
  <c r="O9" i="7" s="1"/>
  <c r="M15" i="7"/>
  <c r="N15" i="7" s="1"/>
  <c r="O15" i="7" s="1"/>
  <c r="M12" i="7"/>
  <c r="N12" i="7" s="1"/>
  <c r="O12" i="7" s="1"/>
  <c r="M11" i="7"/>
  <c r="N11" i="7" s="1"/>
  <c r="O11" i="7" s="1"/>
  <c r="M10" i="7"/>
  <c r="N10" i="7" s="1"/>
  <c r="O10" i="7" s="1"/>
  <c r="X24" i="7" a="1"/>
  <c r="X24" i="7" s="1"/>
  <c r="U24" i="7" a="1"/>
  <c r="U24" i="7" s="1"/>
  <c r="R24" i="7" a="1"/>
  <c r="R24" i="7" s="1"/>
  <c r="O24" i="7" a="1"/>
  <c r="O24" i="7" s="1"/>
  <c r="L24" i="7" a="1"/>
  <c r="L24" i="7" s="1"/>
  <c r="I24" i="7" a="1"/>
  <c r="I24" i="7" s="1"/>
  <c r="F24" i="7" a="1"/>
  <c r="F24" i="7" s="1"/>
  <c r="C24" i="7" a="1"/>
  <c r="C24" i="7" s="1"/>
  <c r="L12" i="5" a="1"/>
  <c r="L12" i="5" s="1"/>
  <c r="U12" i="5" a="1"/>
  <c r="U12" i="5" s="1"/>
  <c r="O12" i="5" a="1"/>
  <c r="O12" i="5" s="1"/>
  <c r="X12" i="5" a="1"/>
  <c r="X12" i="5" s="1"/>
  <c r="C12" i="5" a="1"/>
  <c r="C12" i="5" s="1"/>
  <c r="R12" i="5" a="1"/>
  <c r="R12" i="5" s="1"/>
  <c r="I7" i="4"/>
  <c r="J7" i="4" s="1"/>
  <c r="I10" i="4"/>
  <c r="J10" i="4" s="1"/>
  <c r="I12" i="4"/>
  <c r="J12" i="4" s="1"/>
  <c r="I8" i="4"/>
  <c r="J8" i="4" s="1"/>
  <c r="I9" i="4"/>
  <c r="J9" i="4" s="1"/>
  <c r="I11" i="4"/>
  <c r="J11" i="4" s="1"/>
  <c r="I13" i="4"/>
  <c r="J13" i="4" s="1"/>
  <c r="I14" i="4"/>
  <c r="J14" i="4" s="1"/>
  <c r="D12" i="3" a="1"/>
  <c r="D12" i="3" s="1"/>
  <c r="E12" i="3" s="1" a="1"/>
  <c r="E12" i="3" s="1"/>
  <c r="F12" i="3" s="1" a="1"/>
  <c r="F12" i="3" s="1"/>
  <c r="D11" i="3" a="1"/>
  <c r="D11" i="3" s="1"/>
  <c r="E11" i="3" s="1" a="1"/>
  <c r="E11" i="3" s="1"/>
  <c r="F11" i="3" s="1" a="1"/>
  <c r="F11" i="3" s="1"/>
  <c r="L2" i="3" a="1"/>
  <c r="L2" i="3" s="1"/>
  <c r="I3" i="3" s="1" a="1"/>
  <c r="I3" i="3" s="1"/>
  <c r="L3" i="2" a="1"/>
  <c r="L3" i="2" s="1"/>
  <c r="I4" i="2" s="1" a="1"/>
  <c r="I4" i="2" s="1"/>
  <c r="I33" i="2" s="1"/>
  <c r="E9" i="2" a="1"/>
  <c r="E9" i="2" s="1"/>
  <c r="F9" i="2" a="1"/>
  <c r="F9" i="2" s="1"/>
  <c r="E10" i="2" a="1"/>
  <c r="E10" i="2" s="1"/>
  <c r="F10" i="2" a="1"/>
  <c r="F10" i="2" s="1"/>
  <c r="E11" i="2" a="1"/>
  <c r="E11" i="2" s="1"/>
  <c r="F11" i="2" a="1"/>
  <c r="F11" i="2" s="1"/>
  <c r="E12" i="2" a="1"/>
  <c r="E12" i="2" s="1"/>
  <c r="F12" i="2" a="1"/>
  <c r="F12" i="2" s="1"/>
  <c r="E13" i="2" a="1"/>
  <c r="E13" i="2" s="1"/>
  <c r="F13" i="2" a="1"/>
  <c r="F13" i="2" s="1"/>
  <c r="E14" i="2" a="1"/>
  <c r="E14" i="2" s="1"/>
  <c r="F14" i="2" a="1"/>
  <c r="F14" i="2" s="1"/>
  <c r="E15" i="2" a="1"/>
  <c r="E15" i="2" s="1"/>
  <c r="F15" i="2" a="1"/>
  <c r="F15" i="2" s="1"/>
  <c r="E16" i="2" a="1"/>
  <c r="E16" i="2" s="1"/>
  <c r="F16" i="2" a="1"/>
  <c r="F16" i="2" s="1"/>
  <c r="E17" i="2" a="1"/>
  <c r="E17" i="2" s="1"/>
  <c r="F17" i="2" a="1"/>
  <c r="F17" i="2" s="1"/>
  <c r="E18" i="2" a="1"/>
  <c r="E18" i="2" s="1"/>
  <c r="F18" i="2" a="1"/>
  <c r="F18" i="2" s="1"/>
  <c r="E19" i="2" a="1"/>
  <c r="E19" i="2" s="1"/>
  <c r="F19" i="2" a="1"/>
  <c r="F19" i="2" s="1"/>
  <c r="E20" i="2" a="1"/>
  <c r="E20" i="2" s="1"/>
  <c r="F20" i="2" a="1"/>
  <c r="F20" i="2" s="1"/>
  <c r="E21" i="2" a="1"/>
  <c r="E21" i="2" s="1"/>
  <c r="F21" i="2" a="1"/>
  <c r="F21" i="2" s="1"/>
  <c r="E22" i="2" a="1"/>
  <c r="E22" i="2" s="1"/>
  <c r="F22" i="2" a="1"/>
  <c r="F22" i="2" s="1"/>
  <c r="E23" i="2" a="1"/>
  <c r="E23" i="2" s="1"/>
  <c r="F23" i="2" a="1"/>
  <c r="F23" i="2" s="1"/>
  <c r="E24" i="2" a="1"/>
  <c r="E24" i="2" s="1"/>
  <c r="F24" i="2" a="1"/>
  <c r="F24" i="2" s="1"/>
  <c r="E25" i="2" a="1"/>
  <c r="E25" i="2" s="1"/>
  <c r="F25" i="2" a="1"/>
  <c r="F25" i="2" s="1"/>
  <c r="E26" i="2" a="1"/>
  <c r="E26" i="2" s="1"/>
  <c r="F26" i="2" a="1"/>
  <c r="F26" i="2" s="1"/>
  <c r="E27" i="2" a="1"/>
  <c r="E27" i="2" s="1"/>
  <c r="F27" i="2" a="1"/>
  <c r="F27" i="2" s="1"/>
  <c r="E28" i="2" a="1"/>
  <c r="E28" i="2" s="1"/>
  <c r="F28" i="2" a="1"/>
  <c r="F28" i="2" s="1"/>
  <c r="E29" i="2" a="1"/>
  <c r="E29" i="2" s="1"/>
  <c r="F29" i="2" a="1"/>
  <c r="F29" i="2" s="1"/>
  <c r="E30" i="2" a="1"/>
  <c r="E30" i="2" s="1"/>
  <c r="F30" i="2" a="1"/>
  <c r="F30" i="2" s="1"/>
  <c r="E31" i="2" a="1"/>
  <c r="E31" i="2" s="1"/>
  <c r="F31" i="2" a="1"/>
  <c r="F31" i="2" s="1"/>
  <c r="E32" i="2" a="1"/>
  <c r="E32" i="2" s="1"/>
  <c r="F32" i="2" a="1"/>
  <c r="F32" i="2" s="1"/>
  <c r="E33" i="2" a="1"/>
  <c r="E33" i="2" s="1"/>
  <c r="F33" i="2" a="1"/>
  <c r="F33" i="2" s="1"/>
  <c r="E34" i="2" a="1"/>
  <c r="E34" i="2" s="1"/>
  <c r="F34" i="2" a="1"/>
  <c r="F34" i="2" s="1"/>
  <c r="E35" i="2" a="1"/>
  <c r="E35" i="2" s="1"/>
  <c r="F35" i="2" a="1"/>
  <c r="F35" i="2" s="1"/>
  <c r="E36" i="2" a="1"/>
  <c r="E36" i="2" s="1"/>
  <c r="F36" i="2" a="1"/>
  <c r="F36" i="2" s="1"/>
  <c r="E37" i="2" a="1"/>
  <c r="E37" i="2" s="1"/>
  <c r="F37" i="2" a="1"/>
  <c r="F37" i="2" s="1"/>
  <c r="E38" i="2" a="1"/>
  <c r="E38" i="2" s="1"/>
  <c r="F38" i="2" a="1"/>
  <c r="F38" i="2" s="1"/>
  <c r="E39" i="2" a="1"/>
  <c r="E39" i="2" s="1"/>
  <c r="F39" i="2" a="1"/>
  <c r="F39" i="2" s="1"/>
  <c r="F8" i="2" a="1"/>
  <c r="F8" i="2" s="1"/>
  <c r="E8" i="2" a="1"/>
  <c r="E8" i="2" s="1"/>
  <c r="C5" i="1" a="1"/>
  <c r="C5" i="1" s="1"/>
  <c r="C6" i="1" s="1"/>
  <c r="B19" i="11" l="1" a="1"/>
  <c r="B19" i="11" s="1"/>
  <c r="B24" i="11" s="1" a="1"/>
  <c r="U40" i="11" a="1"/>
  <c r="U40" i="11" s="1"/>
  <c r="AG40" i="11" a="1"/>
  <c r="AG40" i="11" s="1"/>
  <c r="AW40" i="11" a="1"/>
  <c r="AW40" i="11" s="1"/>
  <c r="AO40" i="11" a="1"/>
  <c r="AO40" i="11" s="1"/>
  <c r="AK40" i="11" a="1"/>
  <c r="AK40" i="11" s="1"/>
  <c r="AS40" i="11" a="1"/>
  <c r="AS40" i="11" s="1"/>
  <c r="AC40" i="11" a="1"/>
  <c r="AC40" i="11" s="1"/>
  <c r="M40" i="11" a="1"/>
  <c r="M40" i="11" s="1"/>
  <c r="Q40" i="11" a="1"/>
  <c r="Q40" i="11" s="1"/>
  <c r="Y40" i="11" a="1"/>
  <c r="Y40" i="11" s="1"/>
  <c r="AN18" i="8" a="1"/>
  <c r="AN18" i="8" s="1"/>
  <c r="V22" i="7" a="1"/>
  <c r="V22" i="7" s="1"/>
  <c r="P22" i="7" a="1"/>
  <c r="P22" i="7" s="1"/>
  <c r="J22" i="7" a="1"/>
  <c r="J22" i="7" s="1"/>
  <c r="D22" i="7" a="1"/>
  <c r="D22" i="7" s="1"/>
  <c r="I17" i="2"/>
  <c r="I16" i="2"/>
  <c r="I13" i="2"/>
  <c r="I8" i="2"/>
  <c r="I39" i="2"/>
  <c r="I38" i="2"/>
  <c r="I37" i="2"/>
  <c r="I36" i="2"/>
  <c r="I26" i="2"/>
  <c r="H12" i="2"/>
  <c r="H32" i="2"/>
  <c r="H16" i="2"/>
  <c r="H36" i="2"/>
  <c r="H20" i="2"/>
  <c r="H8" i="2"/>
  <c r="H22" i="2"/>
  <c r="H13" i="2"/>
  <c r="H33" i="2"/>
  <c r="H17" i="2"/>
  <c r="H37" i="2"/>
  <c r="H21" i="2"/>
  <c r="H14" i="2"/>
  <c r="H34" i="2"/>
  <c r="H15" i="2"/>
  <c r="H35" i="2"/>
  <c r="H23" i="2"/>
  <c r="H24" i="2"/>
  <c r="H25" i="2"/>
  <c r="H26" i="2"/>
  <c r="H27" i="2"/>
  <c r="H28" i="2"/>
  <c r="H9" i="2"/>
  <c r="H29" i="2"/>
  <c r="H19" i="2"/>
  <c r="H39" i="2"/>
  <c r="H10" i="2"/>
  <c r="H30" i="2"/>
  <c r="H18" i="2"/>
  <c r="H38" i="2"/>
  <c r="H11" i="2"/>
  <c r="H31" i="2"/>
  <c r="I28" i="2"/>
  <c r="I25" i="2"/>
  <c r="I24" i="2"/>
  <c r="I23" i="2"/>
  <c r="I22" i="2"/>
  <c r="I20" i="2"/>
  <c r="I19" i="2"/>
  <c r="I18" i="2"/>
  <c r="V10" i="5" a="1"/>
  <c r="V10" i="5" s="1"/>
  <c r="D10" i="5" a="1"/>
  <c r="D10" i="5" s="1"/>
  <c r="P10" i="5" a="1"/>
  <c r="P10" i="5" s="1"/>
  <c r="J10" i="5" a="1"/>
  <c r="J10" i="5" s="1"/>
  <c r="G19" i="4"/>
  <c r="G20" i="4"/>
  <c r="G24" i="4"/>
  <c r="G21" i="4"/>
  <c r="G25" i="4"/>
  <c r="G28" i="4"/>
  <c r="G29" i="4"/>
  <c r="G30" i="4"/>
  <c r="G31" i="4"/>
  <c r="G32" i="4"/>
  <c r="G33" i="4"/>
  <c r="I33" i="4" s="1" a="1"/>
  <c r="I33" i="4" s="1"/>
  <c r="G18" i="4"/>
  <c r="G23" i="4"/>
  <c r="G22" i="4"/>
  <c r="G26" i="4"/>
  <c r="G27" i="4"/>
  <c r="I21" i="2"/>
  <c r="I35" i="2"/>
  <c r="I15" i="2"/>
  <c r="I34" i="2"/>
  <c r="I14" i="2"/>
  <c r="I32" i="2"/>
  <c r="I12" i="2"/>
  <c r="I31" i="2"/>
  <c r="I11" i="2"/>
  <c r="I30" i="2"/>
  <c r="I10" i="2"/>
  <c r="I29" i="2"/>
  <c r="I9" i="2"/>
  <c r="I27" i="2"/>
  <c r="D13" i="3" a="1"/>
  <c r="D13" i="3" s="1"/>
  <c r="E13" i="3" s="1" a="1"/>
  <c r="E13" i="3" s="1"/>
  <c r="F13" i="3" s="1" a="1"/>
  <c r="F13" i="3" s="1"/>
  <c r="J5" i="3" a="1"/>
  <c r="J5" i="3" s="1"/>
  <c r="K5" i="3" s="1"/>
  <c r="I7" i="3" s="1"/>
  <c r="AM35" i="11" l="1" a="1"/>
  <c r="AM35" i="11" s="1"/>
  <c r="AU35" i="11" a="1"/>
  <c r="AU35" i="11" s="1"/>
  <c r="AE35" i="11" a="1"/>
  <c r="AE35" i="11" s="1"/>
  <c r="W35" i="11" a="1"/>
  <c r="W35" i="11" s="1"/>
  <c r="O35" i="11" a="1"/>
  <c r="O35" i="11" s="1"/>
  <c r="B24" i="11"/>
  <c r="B29" i="11" s="1" a="1"/>
  <c r="R20" i="7" a="1"/>
  <c r="R20" i="7" s="1"/>
  <c r="F20" i="7" a="1"/>
  <c r="F20" i="7" s="1"/>
  <c r="I28" i="4" a="1"/>
  <c r="I28" i="4" s="1"/>
  <c r="I25" i="4" a="1"/>
  <c r="I25" i="4" s="1"/>
  <c r="I23" i="4" a="1"/>
  <c r="I23" i="4" s="1"/>
  <c r="I30" i="4" a="1"/>
  <c r="I30" i="4" s="1"/>
  <c r="I29" i="4" a="1"/>
  <c r="I29" i="4" s="1"/>
  <c r="I21" i="4" a="1"/>
  <c r="I21" i="4" s="1"/>
  <c r="I24" i="4" a="1"/>
  <c r="I24" i="4" s="1"/>
  <c r="I20" i="4" a="1"/>
  <c r="I20" i="4" s="1"/>
  <c r="I19" i="4" a="1"/>
  <c r="I19" i="4" s="1"/>
  <c r="I27" i="4" a="1"/>
  <c r="I27" i="4" s="1"/>
  <c r="I26" i="4" a="1"/>
  <c r="I26" i="4" s="1"/>
  <c r="I22" i="4" a="1"/>
  <c r="I22" i="4" s="1"/>
  <c r="I18" i="4" a="1"/>
  <c r="I18" i="4" s="1"/>
  <c r="I32" i="4" a="1"/>
  <c r="I32" i="4" s="1"/>
  <c r="I31" i="4" a="1"/>
  <c r="I31" i="4" s="1"/>
  <c r="R7" i="5" a="1"/>
  <c r="R7" i="5" s="1"/>
  <c r="F7" i="5" a="1"/>
  <c r="F7" i="5" s="1"/>
  <c r="H12" i="3"/>
  <c r="H14" i="3"/>
  <c r="H15" i="3"/>
  <c r="H18" i="3"/>
  <c r="H21" i="3"/>
  <c r="H22" i="3"/>
  <c r="H26" i="3"/>
  <c r="H29" i="3"/>
  <c r="H11" i="3"/>
  <c r="H13" i="3"/>
  <c r="H17" i="3"/>
  <c r="H20" i="3"/>
  <c r="H23" i="3"/>
  <c r="H27" i="3"/>
  <c r="H16" i="3"/>
  <c r="H19" i="3"/>
  <c r="H24" i="3"/>
  <c r="H25" i="3"/>
  <c r="H28" i="3"/>
  <c r="D14" i="3" a="1"/>
  <c r="D14" i="3" s="1"/>
  <c r="E14" i="3" s="1" a="1"/>
  <c r="E14" i="3" s="1"/>
  <c r="F14" i="3" s="1" a="1"/>
  <c r="F14" i="3" s="1"/>
  <c r="I12" i="3" a="1"/>
  <c r="I12" i="3" s="1"/>
  <c r="L12" i="3" s="1" a="1"/>
  <c r="L12" i="3" s="1"/>
  <c r="I13" i="3" a="1"/>
  <c r="I13" i="3" s="1"/>
  <c r="L13" i="3" s="1" a="1"/>
  <c r="L13" i="3" s="1"/>
  <c r="I11" i="3" a="1"/>
  <c r="I11" i="3" s="1"/>
  <c r="L11" i="3" s="1" a="1"/>
  <c r="L11" i="3" s="1"/>
  <c r="B29" i="11" l="1"/>
  <c r="B32" i="11" s="1" a="1"/>
  <c r="B32" i="11" s="1"/>
  <c r="J18" i="7" a="1"/>
  <c r="J18" i="7" s="1"/>
  <c r="J5" i="5" a="1"/>
  <c r="J5" i="5" s="1"/>
  <c r="I14" i="3" a="1"/>
  <c r="I14" i="3" s="1"/>
  <c r="L14" i="3" s="1" a="1"/>
  <c r="L14" i="3" s="1"/>
  <c r="D15" i="3" a="1"/>
  <c r="D15" i="3" s="1"/>
  <c r="E15" i="3" l="1" a="1"/>
  <c r="E15" i="3" s="1"/>
  <c r="F15" i="3" s="1" a="1"/>
  <c r="F15" i="3" s="1"/>
  <c r="I15" i="3" s="1" a="1"/>
  <c r="I15" i="3" s="1"/>
  <c r="D16" i="3" a="1"/>
  <c r="D16" i="3" s="1"/>
  <c r="E16" i="3" s="1" a="1"/>
  <c r="E16" i="3" s="1"/>
  <c r="L15" i="3" l="1" a="1"/>
  <c r="L15" i="3" s="1"/>
  <c r="F16" i="3" a="1"/>
  <c r="F16" i="3" s="1"/>
  <c r="I16" i="3" a="1"/>
  <c r="I16" i="3" s="1"/>
  <c r="L16" i="3" l="1" a="1"/>
  <c r="L16" i="3" s="1"/>
  <c r="D17" i="3" a="1"/>
  <c r="D17" i="3" s="1"/>
  <c r="E17" i="3" s="1" a="1"/>
  <c r="E17" i="3" s="1"/>
  <c r="F17" i="3" s="1" a="1"/>
  <c r="F17" i="3" s="1"/>
  <c r="I17" i="3" l="1" a="1"/>
  <c r="I17" i="3" s="1"/>
  <c r="L17" i="3" s="1" a="1"/>
  <c r="L17" i="3" s="1"/>
  <c r="D19" i="3" a="1"/>
  <c r="D19" i="3" s="1"/>
  <c r="D18" i="3" a="1"/>
  <c r="D18" i="3" s="1"/>
  <c r="E18" i="3" s="1" a="1"/>
  <c r="E18" i="3" s="1"/>
  <c r="F18" i="3" s="1" a="1"/>
  <c r="F18" i="3" s="1"/>
  <c r="I18" i="3" l="1" a="1"/>
  <c r="I18" i="3" s="1"/>
  <c r="L18" i="3" s="1" a="1"/>
  <c r="L18" i="3" s="1"/>
  <c r="D20" i="3" a="1"/>
  <c r="D20" i="3" s="1"/>
  <c r="E20" i="3" s="1" a="1"/>
  <c r="E20" i="3" s="1"/>
  <c r="F20" i="3" s="1" a="1"/>
  <c r="F20" i="3" s="1"/>
  <c r="E19" i="3" a="1"/>
  <c r="E19" i="3" s="1"/>
  <c r="F19" i="3" s="1" a="1"/>
  <c r="F19" i="3" s="1"/>
  <c r="I19" i="3" s="1" a="1"/>
  <c r="I19" i="3" s="1"/>
  <c r="L19" i="3" l="1" a="1"/>
  <c r="L19" i="3" s="1"/>
  <c r="D21" i="3" a="1"/>
  <c r="D21" i="3" s="1"/>
  <c r="E21" i="3" s="1" a="1"/>
  <c r="E21" i="3" s="1"/>
  <c r="I20" i="3" a="1"/>
  <c r="I20" i="3" s="1"/>
  <c r="L20" i="3" s="1" a="1"/>
  <c r="L20" i="3" s="1"/>
  <c r="D22" i="3" l="1" a="1"/>
  <c r="D22" i="3" s="1"/>
  <c r="F21" i="3" a="1"/>
  <c r="F21" i="3" s="1"/>
  <c r="I21" i="3" a="1"/>
  <c r="I21" i="3" s="1"/>
  <c r="L21" i="3" l="1" a="1"/>
  <c r="L21" i="3" s="1"/>
  <c r="E22" i="3" a="1"/>
  <c r="E22" i="3" s="1"/>
  <c r="F22" i="3" s="1" a="1"/>
  <c r="F22" i="3" s="1"/>
  <c r="I22" i="3" l="1" a="1"/>
  <c r="I22" i="3" s="1"/>
  <c r="L22" i="3" s="1" a="1"/>
  <c r="L22" i="3" s="1"/>
  <c r="D23" i="3" a="1"/>
  <c r="D23" i="3" s="1"/>
  <c r="E23" i="3" s="1" a="1"/>
  <c r="E23" i="3" s="1"/>
  <c r="F23" i="3" s="1" a="1"/>
  <c r="F23" i="3" s="1"/>
  <c r="I23" i="3" l="1" a="1"/>
  <c r="I23" i="3" s="1"/>
  <c r="L23" i="3" s="1" a="1"/>
  <c r="L23" i="3" s="1"/>
  <c r="D24" i="3" a="1"/>
  <c r="D24" i="3" s="1"/>
  <c r="E24" i="3" s="1" a="1"/>
  <c r="E24" i="3" s="1"/>
  <c r="F24" i="3" s="1" a="1"/>
  <c r="F24" i="3" s="1"/>
  <c r="D25" i="3" a="1"/>
  <c r="D25" i="3" s="1"/>
  <c r="E25" i="3" s="1" a="1"/>
  <c r="E25" i="3" s="1"/>
  <c r="F25" i="3" s="1" a="1"/>
  <c r="F25" i="3" s="1"/>
  <c r="I24" i="3" l="1" a="1"/>
  <c r="I24" i="3" s="1"/>
  <c r="L24" i="3" s="1" a="1"/>
  <c r="L24" i="3" s="1"/>
  <c r="I25" i="3" a="1"/>
  <c r="I25" i="3" s="1"/>
  <c r="L25" i="3" s="1" a="1"/>
  <c r="L25" i="3" s="1"/>
  <c r="D26" i="3" a="1"/>
  <c r="D26" i="3" s="1"/>
  <c r="E26" i="3" s="1" a="1"/>
  <c r="E26" i="3" s="1"/>
  <c r="F26" i="3" s="1" a="1"/>
  <c r="F26" i="3" s="1"/>
  <c r="I26" i="3" l="1" a="1"/>
  <c r="I26" i="3" s="1"/>
  <c r="L26" i="3" s="1" a="1"/>
  <c r="L26" i="3" s="1"/>
  <c r="D27" i="3" a="1"/>
  <c r="D27" i="3" s="1"/>
  <c r="D28" i="3" l="1" a="1"/>
  <c r="D28" i="3" s="1"/>
  <c r="E28" i="3" s="1" a="1"/>
  <c r="E28" i="3" s="1"/>
  <c r="F28" i="3" s="1" a="1"/>
  <c r="F28" i="3" s="1"/>
  <c r="E27" i="3" a="1"/>
  <c r="E27" i="3" s="1"/>
  <c r="F27" i="3" s="1" a="1"/>
  <c r="F27" i="3" s="1"/>
  <c r="I27" i="3" a="1"/>
  <c r="I27" i="3" s="1"/>
  <c r="L27" i="3" l="1" a="1"/>
  <c r="L27" i="3" s="1"/>
  <c r="D29" i="3" a="1"/>
  <c r="D29" i="3" s="1"/>
  <c r="E29" i="3" s="1" a="1"/>
  <c r="E29" i="3" s="1"/>
  <c r="I28" i="3" a="1"/>
  <c r="I28" i="3" s="1"/>
  <c r="L28" i="3" s="1" a="1"/>
  <c r="L28" i="3" s="1"/>
  <c r="F29" i="3" l="1" a="1"/>
  <c r="F29" i="3" s="1"/>
  <c r="I29" i="3" a="1"/>
  <c r="I29" i="3" s="1"/>
  <c r="L29" i="3" l="1" a="1"/>
  <c r="L2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<sst xmlns="http://schemas.openxmlformats.org/spreadsheetml/2006/main" count="103" uniqueCount="74">
  <si>
    <t>Seed</t>
  </si>
  <si>
    <t>MM3 Hash (Hex)</t>
  </si>
  <si>
    <t>Text</t>
  </si>
  <si>
    <t>Hello</t>
  </si>
  <si>
    <t>Nachricht:</t>
  </si>
  <si>
    <t>Test</t>
  </si>
  <si>
    <t>00</t>
  </si>
  <si>
    <t>01</t>
  </si>
  <si>
    <t>10</t>
  </si>
  <si>
    <t>11</t>
  </si>
  <si>
    <t>Hallo</t>
  </si>
  <si>
    <t>Seed:</t>
  </si>
  <si>
    <t>test123</t>
  </si>
  <si>
    <t>Privat:</t>
  </si>
  <si>
    <t>Öffentlich:</t>
  </si>
  <si>
    <t>18D2E577</t>
  </si>
  <si>
    <t>8A5329FF</t>
  </si>
  <si>
    <t>F56FCCFE</t>
  </si>
  <si>
    <t>52A073F1</t>
  </si>
  <si>
    <t>6BE55623</t>
  </si>
  <si>
    <t>34AF641C</t>
  </si>
  <si>
    <t>BBB64182</t>
  </si>
  <si>
    <t>6A21EFC8</t>
  </si>
  <si>
    <t>93AEFC2A</t>
  </si>
  <si>
    <t>0A3FBB37</t>
  </si>
  <si>
    <t>Priv Key</t>
  </si>
  <si>
    <t>Pub Key</t>
  </si>
  <si>
    <t>Randomizer c:</t>
  </si>
  <si>
    <t>Pub Key:</t>
  </si>
  <si>
    <t>Winternitz-OTS</t>
  </si>
  <si>
    <t>Lamport-OTS</t>
  </si>
  <si>
    <t>Hashing to Optain Random Subset Tree</t>
  </si>
  <si>
    <t>Hashing to Optain Random Subset</t>
  </si>
  <si>
    <t>Pub</t>
  </si>
  <si>
    <t>Priv</t>
  </si>
  <si>
    <t>Forest of Random Subsets</t>
  </si>
  <si>
    <t>9416AC93</t>
  </si>
  <si>
    <t>0129E217</t>
  </si>
  <si>
    <t>0FC7A1B4</t>
  </si>
  <si>
    <t>E131CC88</t>
  </si>
  <si>
    <t>531A35E4</t>
  </si>
  <si>
    <t>27FA7CC0</t>
  </si>
  <si>
    <t>SLH-DSA-SHAKE-256s</t>
  </si>
  <si>
    <t>SLH-DSA-SHAKE-256f</t>
  </si>
  <si>
    <t>Layer</t>
  </si>
  <si>
    <t>SLH-DSA-SHAKE-128s</t>
  </si>
  <si>
    <t>SLH-DSA-SHAKE-128f</t>
  </si>
  <si>
    <t>SLH-DSA-SHAKE-192s</t>
  </si>
  <si>
    <t>SLH-DSA-SHAKE-192f</t>
  </si>
  <si>
    <t>o</t>
  </si>
  <si>
    <t>SHORT (s)</t>
  </si>
  <si>
    <t>FAST (f)</t>
  </si>
  <si>
    <t>Hypertree</t>
  </si>
  <si>
    <t>FORS</t>
  </si>
  <si>
    <t>MM3 Hash (Dec)</t>
  </si>
  <si>
    <t>Signature</t>
  </si>
  <si>
    <t>Message:</t>
  </si>
  <si>
    <t>Merkle-Tree</t>
  </si>
  <si>
    <t>Checksum:</t>
  </si>
  <si>
    <t>Message + Checksum:</t>
  </si>
  <si>
    <t>Verify</t>
  </si>
  <si>
    <t>Message + c:</t>
  </si>
  <si>
    <t>secret</t>
  </si>
  <si>
    <t>Tree</t>
  </si>
  <si>
    <t>Leaf</t>
  </si>
  <si>
    <t>Private:</t>
  </si>
  <si>
    <t>Public:</t>
  </si>
  <si>
    <t>Security</t>
  </si>
  <si>
    <t>Hashlength (Byte)</t>
  </si>
  <si>
    <t>Height per Tree</t>
  </si>
  <si>
    <t>Hypertree Height</t>
  </si>
  <si>
    <t>FORS-Trees</t>
  </si>
  <si>
    <t>Height FORS-Tree</t>
  </si>
  <si>
    <t>Leafs per FORS-Tree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</si>
</sst>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7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6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3" borderId="0" xfId="0" applyFill="1"/>
    <xf numFmtId="0" fontId="0" fillId="3" borderId="0" xfId="0" applyFill="1" applyAlignment="1">
      <alignment horizontal="center"/>
    </xf>
    <xf numFmtId="49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4" borderId="0" xfId="0" applyFill="1" applyAlignment="1">
      <alignment horizont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/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5" xfId="0" applyBorder="1"/>
    <xf numFmtId="0" fontId="0" fillId="0" borderId="16" xfId="0" applyBorder="1"/>
    <xf numFmtId="0" fontId="0" fillId="0" borderId="8" xfId="0" applyBorder="1"/>
    <xf numFmtId="0" fontId="0" fillId="0" borderId="10" xfId="0" applyBorder="1"/>
    <xf numFmtId="0" fontId="5" fillId="0" borderId="0" xfId="0" applyFont="1" applyAlignment="1">
      <alignment horizontal="right"/>
    </xf>
    <xf numFmtId="0" fontId="5" fillId="0" borderId="0" xfId="0" applyFont="1"/>
    <xf numFmtId="0" fontId="7" fillId="0" borderId="0" xfId="0" applyFont="1" applyAlignment="1">
      <alignment vertic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90"/>
    </xf>
    <xf numFmtId="0" fontId="4" fillId="0" borderId="0" xfId="0" applyFont="1"/>
    <xf numFmtId="49" fontId="3" fillId="0" borderId="0" xfId="0" applyNumberFormat="1" applyFont="1" applyAlignment="1">
      <alignment horizontal="center"/>
    </xf>
    <xf numFmtId="0" fontId="0" fillId="0" borderId="14" xfId="0" applyBorder="1"/>
    <xf numFmtId="0" fontId="0" fillId="0" borderId="24" xfId="0" applyBorder="1" applyAlignment="1">
      <alignment horizontal="center"/>
    </xf>
    <xf numFmtId="0" fontId="0" fillId="0" borderId="29" xfId="0" applyBorder="1"/>
    <xf numFmtId="0" fontId="0" fillId="0" borderId="28" xfId="0" applyBorder="1"/>
    <xf numFmtId="0" fontId="0" fillId="0" borderId="25" xfId="0" applyBorder="1" applyAlignment="1">
      <alignment horizontal="center"/>
    </xf>
    <xf numFmtId="0" fontId="0" fillId="0" borderId="21" xfId="0" applyBorder="1"/>
    <xf numFmtId="0" fontId="0" fillId="0" borderId="27" xfId="0" applyBorder="1"/>
    <xf numFmtId="0" fontId="0" fillId="0" borderId="26" xfId="0" applyBorder="1"/>
    <xf numFmtId="0" fontId="0" fillId="0" borderId="23" xfId="0" applyBorder="1" applyAlignment="1">
      <alignment horizontal="center"/>
    </xf>
    <xf numFmtId="0" fontId="0" fillId="0" borderId="20" xfId="0" applyBorder="1"/>
    <xf numFmtId="0" fontId="0" fillId="0" borderId="22" xfId="0" applyBorder="1"/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8" fillId="0" borderId="0" xfId="0" applyFont="1"/>
    <xf numFmtId="0" fontId="9" fillId="0" borderId="0" xfId="0" applyFont="1"/>
    <xf numFmtId="0" fontId="10" fillId="0" borderId="14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0" fillId="0" borderId="0" xfId="0" applyAlignment="1">
      <alignment horizontal="center" vertical="center" textRotation="90" readingOrder="1"/>
    </xf>
    <xf numFmtId="0" fontId="0" fillId="9" borderId="0" xfId="0" applyFill="1" applyAlignment="1">
      <alignment horizontal="center"/>
    </xf>
    <xf numFmtId="0" fontId="11" fillId="0" borderId="26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 vertical="center" textRotation="180"/>
    </xf>
    <xf numFmtId="0" fontId="11" fillId="0" borderId="0" xfId="0" applyFont="1" applyAlignment="1">
      <alignment horizontal="center" vertical="center"/>
    </xf>
    <xf numFmtId="0" fontId="0" fillId="9" borderId="21" xfId="0" applyFill="1" applyBorder="1" applyAlignment="1">
      <alignment horizontal="center"/>
    </xf>
    <xf numFmtId="0" fontId="0" fillId="9" borderId="20" xfId="0" applyFill="1" applyBorder="1" applyAlignment="1">
      <alignment horizontal="center"/>
    </xf>
    <xf numFmtId="0" fontId="0" fillId="9" borderId="22" xfId="0" applyFill="1" applyBorder="1" applyAlignment="1">
      <alignment horizontal="center"/>
    </xf>
    <xf numFmtId="0" fontId="11" fillId="9" borderId="26" xfId="0" applyFont="1" applyFill="1" applyBorder="1" applyAlignment="1">
      <alignment horizontal="center"/>
    </xf>
    <xf numFmtId="0" fontId="11" fillId="9" borderId="14" xfId="0" applyFont="1" applyFill="1" applyBorder="1" applyAlignment="1">
      <alignment horizontal="center"/>
    </xf>
    <xf numFmtId="0" fontId="11" fillId="9" borderId="27" xfId="0" applyFont="1" applyFill="1" applyBorder="1" applyAlignment="1">
      <alignment horizontal="center"/>
    </xf>
    <xf numFmtId="0" fontId="11" fillId="9" borderId="29" xfId="0" applyFont="1" applyFill="1" applyBorder="1" applyAlignment="1">
      <alignment horizontal="center"/>
    </xf>
    <xf numFmtId="0" fontId="11" fillId="9" borderId="28" xfId="0" applyFont="1" applyFill="1" applyBorder="1" applyAlignment="1">
      <alignment horizontal="center"/>
    </xf>
    <xf numFmtId="0" fontId="0" fillId="0" borderId="0" xfId="0" applyAlignment="1">
      <alignment horizontal="center" vertical="top"/>
    </xf>
    <xf numFmtId="0" fontId="12" fillId="9" borderId="20" xfId="0" applyFont="1" applyFill="1" applyBorder="1" applyAlignment="1">
      <alignment horizontal="center"/>
    </xf>
    <xf numFmtId="0" fontId="11" fillId="9" borderId="0" xfId="0" applyFont="1" applyFill="1" applyAlignment="1">
      <alignment horizontal="center"/>
    </xf>
    <xf numFmtId="0" fontId="0" fillId="6" borderId="0" xfId="0" applyFill="1" applyAlignment="1">
      <alignment horizontal="left"/>
    </xf>
    <xf numFmtId="0" fontId="0" fillId="0" borderId="1" xfId="0" applyBorder="1" applyAlignment="1">
      <alignment horizontal="center"/>
    </xf>
    <xf numFmtId="0" fontId="0" fillId="2" borderId="0" xfId="0" applyFill="1" applyAlignment="1">
      <alignment horizontal="center"/>
    </xf>
    <xf numFmtId="0" fontId="7" fillId="8" borderId="0" xfId="0" applyFont="1" applyFill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9" xfId="0" applyFill="1" applyBorder="1" applyAlignment="1">
      <alignment horizontal="left"/>
    </xf>
    <xf numFmtId="0" fontId="0" fillId="6" borderId="8" xfId="0" applyFill="1" applyBorder="1" applyAlignment="1">
      <alignment horizontal="left"/>
    </xf>
    <xf numFmtId="0" fontId="0" fillId="6" borderId="9" xfId="0" applyFill="1" applyBorder="1" applyAlignment="1">
      <alignment horizontal="left"/>
    </xf>
    <xf numFmtId="0" fontId="0" fillId="6" borderId="10" xfId="0" applyFill="1" applyBorder="1" applyAlignment="1">
      <alignment horizontal="left"/>
    </xf>
    <xf numFmtId="0" fontId="0" fillId="7" borderId="0" xfId="0" applyFill="1" applyAlignment="1">
      <alignment horizontal="center"/>
    </xf>
    <xf numFmtId="0" fontId="0" fillId="0" borderId="0" xfId="0" applyAlignment="1">
      <alignment horizontal="left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5" fillId="0" borderId="0" xfId="0" applyFont="1" applyAlignment="1">
      <alignment horizontal="center"/>
    </xf>
    <xf numFmtId="0" fontId="0" fillId="12" borderId="20" xfId="0" applyFill="1" applyBorder="1" applyAlignment="1">
      <alignment horizontal="center"/>
    </xf>
    <xf numFmtId="0" fontId="0" fillId="1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23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25" xfId="0" applyBorder="1" applyAlignment="1">
      <alignment horizontal="center" vertical="center" textRotation="90"/>
    </xf>
    <xf numFmtId="0" fontId="0" fillId="0" borderId="21" xfId="0" applyBorder="1" applyAlignment="1">
      <alignment horizontal="center" vertical="center" textRotation="90"/>
    </xf>
    <xf numFmtId="0" fontId="0" fillId="0" borderId="22" xfId="0" applyBorder="1" applyAlignment="1">
      <alignment horizontal="center" vertical="center" textRotation="90"/>
    </xf>
    <xf numFmtId="0" fontId="0" fillId="0" borderId="26" xfId="0" applyBorder="1" applyAlignment="1">
      <alignment horizontal="center" vertical="center" textRotation="90"/>
    </xf>
    <xf numFmtId="0" fontId="0" fillId="0" borderId="14" xfId="0" applyBorder="1" applyAlignment="1">
      <alignment horizontal="center" vertical="center" textRotation="90"/>
    </xf>
    <xf numFmtId="0" fontId="0" fillId="0" borderId="27" xfId="0" applyBorder="1" applyAlignment="1">
      <alignment horizontal="center" vertical="center" textRotation="90"/>
    </xf>
    <xf numFmtId="0" fontId="0" fillId="0" borderId="28" xfId="0" applyBorder="1" applyAlignment="1">
      <alignment horizontal="center" vertical="center" textRotation="90"/>
    </xf>
    <xf numFmtId="0" fontId="0" fillId="0" borderId="0" xfId="0" applyAlignment="1">
      <alignment horizontal="center" vertical="center" textRotation="90"/>
    </xf>
    <xf numFmtId="0" fontId="0" fillId="10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3" xfId="0" applyBorder="1" applyAlignment="1">
      <alignment horizontal="center" textRotation="90"/>
    </xf>
    <xf numFmtId="0" fontId="0" fillId="0" borderId="24" xfId="0" applyBorder="1" applyAlignment="1">
      <alignment horizontal="center" textRotation="90"/>
    </xf>
    <xf numFmtId="0" fontId="0" fillId="0" borderId="25" xfId="0" applyBorder="1" applyAlignment="1">
      <alignment horizontal="center" textRotation="90"/>
    </xf>
    <xf numFmtId="0" fontId="9" fillId="0" borderId="0" xfId="0" applyFont="1" applyAlignment="1">
      <alignment horizontal="center"/>
    </xf>
    <xf numFmtId="0" fontId="10" fillId="0" borderId="23" xfId="0" applyFont="1" applyBorder="1" applyAlignment="1">
      <alignment horizontal="center" textRotation="90"/>
    </xf>
    <xf numFmtId="0" fontId="10" fillId="0" borderId="24" xfId="0" applyFont="1" applyBorder="1" applyAlignment="1">
      <alignment horizontal="center" textRotation="90"/>
    </xf>
    <xf numFmtId="0" fontId="10" fillId="0" borderId="25" xfId="0" applyFont="1" applyBorder="1" applyAlignment="1">
      <alignment horizontal="center" textRotation="90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4" fillId="0" borderId="0" xfId="0" applyFont="1" applyAlignment="1">
      <alignment horizontal="center"/>
    </xf>
    <xf numFmtId="0" fontId="0" fillId="11" borderId="30" xfId="0" applyFill="1" applyBorder="1" applyAlignment="1">
      <alignment horizontal="center"/>
    </xf>
    <xf numFmtId="0" fontId="0" fillId="0" borderId="20" xfId="0" applyBorder="1" applyAlignment="1">
      <alignment horizontal="center" textRotation="90"/>
    </xf>
    <xf numFmtId="0" fontId="0" fillId="0" borderId="0" xfId="0" applyAlignment="1">
      <alignment horizontal="center" textRotation="90"/>
    </xf>
    <xf numFmtId="0" fontId="0" fillId="9" borderId="0" xfId="0" applyFill="1" applyAlignment="1">
      <alignment horizontal="center" vertical="center"/>
    </xf>
    <xf numFmtId="0" fontId="0" fillId="9" borderId="30" xfId="0" applyFill="1" applyBorder="1" applyAlignment="1">
      <alignment horizontal="center" vertical="center"/>
    </xf>
    <xf numFmtId="0" fontId="0" fillId="0" borderId="26" xfId="0" applyBorder="1" applyAlignment="1">
      <alignment horizontal="center" vertical="top" textRotation="90"/>
    </xf>
    <xf numFmtId="0" fontId="0" fillId="0" borderId="14" xfId="0" applyBorder="1" applyAlignment="1">
      <alignment horizontal="center" textRotation="90"/>
    </xf>
    <xf numFmtId="0" fontId="0" fillId="0" borderId="0" xfId="0" applyAlignment="1">
      <alignment horizontal="center" vertical="top" textRotation="90"/>
    </xf>
    <xf numFmtId="0" fontId="0" fillId="0" borderId="14" xfId="0" applyBorder="1" applyAlignment="1">
      <alignment horizontal="center" vertical="top" textRotation="90"/>
    </xf>
    <xf numFmtId="0" fontId="0" fillId="10" borderId="27" xfId="0" applyFill="1" applyBorder="1" applyAlignment="1">
      <alignment horizontal="center"/>
    </xf>
    <xf numFmtId="0" fontId="0" fillId="10" borderId="29" xfId="0" applyFill="1" applyBorder="1" applyAlignment="1">
      <alignment horizontal="center"/>
    </xf>
    <xf numFmtId="0" fontId="0" fillId="10" borderId="28" xfId="0" applyFill="1" applyBorder="1" applyAlignment="1">
      <alignment horizontal="center"/>
    </xf>
    <xf numFmtId="0" fontId="0" fillId="0" borderId="26" xfId="0" applyBorder="1" applyAlignment="1">
      <alignment horizontal="center" textRotation="90"/>
    </xf>
  </cellXfs>
  <cellStyles count="1">
    <cellStyle name="Standard" xfId="0" builtinId="0"/>
  </cellStyles>
  <dxfs count="54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ont>
        <b/>
        <i val="0"/>
      </font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236220</xdr:colOff>
      <xdr:row>5</xdr:row>
      <xdr:rowOff>0</xdr:rowOff>
    </xdr:from>
    <xdr:to>
      <xdr:col>13</xdr:col>
      <xdr:colOff>310287</xdr:colOff>
      <xdr:row>6</xdr:row>
      <xdr:rowOff>0</xdr:rowOff>
    </xdr:to>
    <xdr:cxnSp macro="">
      <xdr:nvCxnSpPr>
        <xdr:cNvPr id="2" name="Gerader Verbinder 1">
          <a:extLst>
            <a:ext uri="{FF2B5EF4-FFF2-40B4-BE49-F238E27FC236}">
              <a16:creationId xmlns:a16="http://schemas.microsoft.com/office/drawing/2014/main" id="{2E54D0B5-D232-4176-9CDC-D0363F253618}"/>
            </a:ext>
          </a:extLst>
        </xdr:cNvPr>
        <xdr:cNvCxnSpPr/>
      </xdr:nvCxnSpPr>
      <xdr:spPr>
        <a:xfrm flipH="1">
          <a:off x="4015740" y="929640"/>
          <a:ext cx="2718207" cy="57150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274320</xdr:colOff>
      <xdr:row>5</xdr:row>
      <xdr:rowOff>0</xdr:rowOff>
    </xdr:from>
    <xdr:to>
      <xdr:col>19</xdr:col>
      <xdr:colOff>335280</xdr:colOff>
      <xdr:row>5</xdr:row>
      <xdr:rowOff>563880</xdr:rowOff>
    </xdr:to>
    <xdr:cxnSp macro="">
      <xdr:nvCxnSpPr>
        <xdr:cNvPr id="4" name="Gerader Verbinder 3">
          <a:extLst>
            <a:ext uri="{FF2B5EF4-FFF2-40B4-BE49-F238E27FC236}">
              <a16:creationId xmlns:a16="http://schemas.microsoft.com/office/drawing/2014/main" id="{F2E4E0A3-197C-4E20-9C3C-113E3460B19D}"/>
            </a:ext>
          </a:extLst>
        </xdr:cNvPr>
        <xdr:cNvCxnSpPr/>
      </xdr:nvCxnSpPr>
      <xdr:spPr>
        <a:xfrm>
          <a:off x="6697980" y="929640"/>
          <a:ext cx="2720340" cy="56388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68580</xdr:colOff>
      <xdr:row>7</xdr:row>
      <xdr:rowOff>15240</xdr:rowOff>
    </xdr:from>
    <xdr:to>
      <xdr:col>7</xdr:col>
      <xdr:colOff>251460</xdr:colOff>
      <xdr:row>8</xdr:row>
      <xdr:rowOff>312420</xdr:rowOff>
    </xdr:to>
    <xdr:cxnSp macro="">
      <xdr:nvCxnSpPr>
        <xdr:cNvPr id="7" name="Gerader Verbinder 6">
          <a:extLst>
            <a:ext uri="{FF2B5EF4-FFF2-40B4-BE49-F238E27FC236}">
              <a16:creationId xmlns:a16="http://schemas.microsoft.com/office/drawing/2014/main" id="{CEFC7234-9343-47B9-A11A-32604AE39BA8}"/>
            </a:ext>
          </a:extLst>
        </xdr:cNvPr>
        <xdr:cNvCxnSpPr/>
      </xdr:nvCxnSpPr>
      <xdr:spPr>
        <a:xfrm flipH="1">
          <a:off x="2659380" y="1699260"/>
          <a:ext cx="1371600" cy="4800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251460</xdr:colOff>
      <xdr:row>7</xdr:row>
      <xdr:rowOff>22860</xdr:rowOff>
    </xdr:from>
    <xdr:to>
      <xdr:col>10</xdr:col>
      <xdr:colOff>121920</xdr:colOff>
      <xdr:row>8</xdr:row>
      <xdr:rowOff>320040</xdr:rowOff>
    </xdr:to>
    <xdr:cxnSp macro="">
      <xdr:nvCxnSpPr>
        <xdr:cNvPr id="10" name="Gerader Verbinder 9">
          <a:extLst>
            <a:ext uri="{FF2B5EF4-FFF2-40B4-BE49-F238E27FC236}">
              <a16:creationId xmlns:a16="http://schemas.microsoft.com/office/drawing/2014/main" id="{C877F1C8-5C6E-458C-94B4-547EE118F8B9}"/>
            </a:ext>
          </a:extLst>
        </xdr:cNvPr>
        <xdr:cNvCxnSpPr/>
      </xdr:nvCxnSpPr>
      <xdr:spPr>
        <a:xfrm>
          <a:off x="4030980" y="1706880"/>
          <a:ext cx="1379220" cy="4800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68580</xdr:colOff>
      <xdr:row>7</xdr:row>
      <xdr:rowOff>22860</xdr:rowOff>
    </xdr:from>
    <xdr:to>
      <xdr:col>19</xdr:col>
      <xdr:colOff>289560</xdr:colOff>
      <xdr:row>8</xdr:row>
      <xdr:rowOff>320040</xdr:rowOff>
    </xdr:to>
    <xdr:cxnSp macro="">
      <xdr:nvCxnSpPr>
        <xdr:cNvPr id="13" name="Gerader Verbinder 12">
          <a:extLst>
            <a:ext uri="{FF2B5EF4-FFF2-40B4-BE49-F238E27FC236}">
              <a16:creationId xmlns:a16="http://schemas.microsoft.com/office/drawing/2014/main" id="{B42A232C-2B00-42A0-B520-4CEB0D5A57A5}"/>
            </a:ext>
          </a:extLst>
        </xdr:cNvPr>
        <xdr:cNvCxnSpPr/>
      </xdr:nvCxnSpPr>
      <xdr:spPr>
        <a:xfrm flipH="1">
          <a:off x="8001000" y="1706880"/>
          <a:ext cx="1371600" cy="4800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289560</xdr:colOff>
      <xdr:row>7</xdr:row>
      <xdr:rowOff>30480</xdr:rowOff>
    </xdr:from>
    <xdr:to>
      <xdr:col>23</xdr:col>
      <xdr:colOff>38100</xdr:colOff>
      <xdr:row>9</xdr:row>
      <xdr:rowOff>0</xdr:rowOff>
    </xdr:to>
    <xdr:cxnSp macro="">
      <xdr:nvCxnSpPr>
        <xdr:cNvPr id="14" name="Gerader Verbinder 13">
          <a:extLst>
            <a:ext uri="{FF2B5EF4-FFF2-40B4-BE49-F238E27FC236}">
              <a16:creationId xmlns:a16="http://schemas.microsoft.com/office/drawing/2014/main" id="{B3556AA4-93C7-404E-8FE9-8C2D366F61AF}"/>
            </a:ext>
          </a:extLst>
        </xdr:cNvPr>
        <xdr:cNvCxnSpPr/>
      </xdr:nvCxnSpPr>
      <xdr:spPr>
        <a:xfrm>
          <a:off x="9372600" y="1714500"/>
          <a:ext cx="1379220" cy="4800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495300</xdr:colOff>
      <xdr:row>10</xdr:row>
      <xdr:rowOff>0</xdr:rowOff>
    </xdr:from>
    <xdr:to>
      <xdr:col>4</xdr:col>
      <xdr:colOff>60960</xdr:colOff>
      <xdr:row>10</xdr:row>
      <xdr:rowOff>426720</xdr:rowOff>
    </xdr:to>
    <xdr:cxnSp macro="">
      <xdr:nvCxnSpPr>
        <xdr:cNvPr id="15" name="Gerader Verbinder 14">
          <a:extLst>
            <a:ext uri="{FF2B5EF4-FFF2-40B4-BE49-F238E27FC236}">
              <a16:creationId xmlns:a16="http://schemas.microsoft.com/office/drawing/2014/main" id="{34B72FDF-BE32-48BD-8639-E7018213B0D0}"/>
            </a:ext>
          </a:extLst>
        </xdr:cNvPr>
        <xdr:cNvCxnSpPr/>
      </xdr:nvCxnSpPr>
      <xdr:spPr>
        <a:xfrm flipH="1">
          <a:off x="2080260" y="2377440"/>
          <a:ext cx="571500" cy="42672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274320</xdr:colOff>
      <xdr:row>12</xdr:row>
      <xdr:rowOff>7620</xdr:rowOff>
    </xdr:from>
    <xdr:to>
      <xdr:col>2</xdr:col>
      <xdr:colOff>464820</xdr:colOff>
      <xdr:row>13</xdr:row>
      <xdr:rowOff>38100</xdr:rowOff>
    </xdr:to>
    <xdr:cxnSp macro="">
      <xdr:nvCxnSpPr>
        <xdr:cNvPr id="16" name="Gerader Verbinder 15">
          <a:extLst>
            <a:ext uri="{FF2B5EF4-FFF2-40B4-BE49-F238E27FC236}">
              <a16:creationId xmlns:a16="http://schemas.microsoft.com/office/drawing/2014/main" id="{33185158-8DFC-4A5F-B58A-B2BD1A910526}"/>
            </a:ext>
          </a:extLst>
        </xdr:cNvPr>
        <xdr:cNvCxnSpPr/>
      </xdr:nvCxnSpPr>
      <xdr:spPr>
        <a:xfrm flipH="1">
          <a:off x="1859280" y="3002280"/>
          <a:ext cx="190500" cy="31242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68580</xdr:colOff>
      <xdr:row>10</xdr:row>
      <xdr:rowOff>7620</xdr:rowOff>
    </xdr:from>
    <xdr:to>
      <xdr:col>6</xdr:col>
      <xdr:colOff>0</xdr:colOff>
      <xdr:row>10</xdr:row>
      <xdr:rowOff>426720</xdr:rowOff>
    </xdr:to>
    <xdr:cxnSp macro="">
      <xdr:nvCxnSpPr>
        <xdr:cNvPr id="18" name="Gerader Verbinder 17">
          <a:extLst>
            <a:ext uri="{FF2B5EF4-FFF2-40B4-BE49-F238E27FC236}">
              <a16:creationId xmlns:a16="http://schemas.microsoft.com/office/drawing/2014/main" id="{ABCFBD87-D538-405C-A728-695A1BDD2273}"/>
            </a:ext>
          </a:extLst>
        </xdr:cNvPr>
        <xdr:cNvCxnSpPr/>
      </xdr:nvCxnSpPr>
      <xdr:spPr>
        <a:xfrm>
          <a:off x="2659380" y="2385060"/>
          <a:ext cx="617220" cy="41910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30480</xdr:colOff>
      <xdr:row>10</xdr:row>
      <xdr:rowOff>0</xdr:rowOff>
    </xdr:from>
    <xdr:to>
      <xdr:col>10</xdr:col>
      <xdr:colOff>99060</xdr:colOff>
      <xdr:row>10</xdr:row>
      <xdr:rowOff>426720</xdr:rowOff>
    </xdr:to>
    <xdr:cxnSp macro="">
      <xdr:nvCxnSpPr>
        <xdr:cNvPr id="21" name="Gerader Verbinder 20">
          <a:extLst>
            <a:ext uri="{FF2B5EF4-FFF2-40B4-BE49-F238E27FC236}">
              <a16:creationId xmlns:a16="http://schemas.microsoft.com/office/drawing/2014/main" id="{D4A8DD9D-E81B-49CC-837E-FF66B47F10D9}"/>
            </a:ext>
          </a:extLst>
        </xdr:cNvPr>
        <xdr:cNvCxnSpPr/>
      </xdr:nvCxnSpPr>
      <xdr:spPr>
        <a:xfrm flipH="1">
          <a:off x="4815840" y="2377440"/>
          <a:ext cx="571500" cy="42672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106680</xdr:colOff>
      <xdr:row>10</xdr:row>
      <xdr:rowOff>7620</xdr:rowOff>
    </xdr:from>
    <xdr:to>
      <xdr:col>12</xdr:col>
      <xdr:colOff>91440</xdr:colOff>
      <xdr:row>10</xdr:row>
      <xdr:rowOff>426720</xdr:rowOff>
    </xdr:to>
    <xdr:cxnSp macro="">
      <xdr:nvCxnSpPr>
        <xdr:cNvPr id="22" name="Gerader Verbinder 21">
          <a:extLst>
            <a:ext uri="{FF2B5EF4-FFF2-40B4-BE49-F238E27FC236}">
              <a16:creationId xmlns:a16="http://schemas.microsoft.com/office/drawing/2014/main" id="{A4AF9E6A-F8CA-455A-81E3-7702CC952CE2}"/>
            </a:ext>
          </a:extLst>
        </xdr:cNvPr>
        <xdr:cNvCxnSpPr/>
      </xdr:nvCxnSpPr>
      <xdr:spPr>
        <a:xfrm>
          <a:off x="5394960" y="2385060"/>
          <a:ext cx="617220" cy="41910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487680</xdr:colOff>
      <xdr:row>10</xdr:row>
      <xdr:rowOff>0</xdr:rowOff>
    </xdr:from>
    <xdr:to>
      <xdr:col>16</xdr:col>
      <xdr:colOff>53340</xdr:colOff>
      <xdr:row>10</xdr:row>
      <xdr:rowOff>426720</xdr:rowOff>
    </xdr:to>
    <xdr:cxnSp macro="">
      <xdr:nvCxnSpPr>
        <xdr:cNvPr id="23" name="Gerader Verbinder 22">
          <a:extLst>
            <a:ext uri="{FF2B5EF4-FFF2-40B4-BE49-F238E27FC236}">
              <a16:creationId xmlns:a16="http://schemas.microsoft.com/office/drawing/2014/main" id="{D7424C64-0FD9-4367-B960-63BE97F79CCC}"/>
            </a:ext>
          </a:extLst>
        </xdr:cNvPr>
        <xdr:cNvCxnSpPr/>
      </xdr:nvCxnSpPr>
      <xdr:spPr>
        <a:xfrm flipH="1">
          <a:off x="7414260" y="2377440"/>
          <a:ext cx="571500" cy="42672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60960</xdr:colOff>
      <xdr:row>10</xdr:row>
      <xdr:rowOff>7620</xdr:rowOff>
    </xdr:from>
    <xdr:to>
      <xdr:col>18</xdr:col>
      <xdr:colOff>30480</xdr:colOff>
      <xdr:row>10</xdr:row>
      <xdr:rowOff>426720</xdr:rowOff>
    </xdr:to>
    <xdr:cxnSp macro="">
      <xdr:nvCxnSpPr>
        <xdr:cNvPr id="24" name="Gerader Verbinder 23">
          <a:extLst>
            <a:ext uri="{FF2B5EF4-FFF2-40B4-BE49-F238E27FC236}">
              <a16:creationId xmlns:a16="http://schemas.microsoft.com/office/drawing/2014/main" id="{FFE9C160-1CEE-49AB-89EC-50C613BB2E2A}"/>
            </a:ext>
          </a:extLst>
        </xdr:cNvPr>
        <xdr:cNvCxnSpPr/>
      </xdr:nvCxnSpPr>
      <xdr:spPr>
        <a:xfrm>
          <a:off x="7993380" y="2385060"/>
          <a:ext cx="617220" cy="41910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7620</xdr:colOff>
      <xdr:row>10</xdr:row>
      <xdr:rowOff>15240</xdr:rowOff>
    </xdr:from>
    <xdr:to>
      <xdr:col>22</xdr:col>
      <xdr:colOff>76200</xdr:colOff>
      <xdr:row>11</xdr:row>
      <xdr:rowOff>7620</xdr:rowOff>
    </xdr:to>
    <xdr:cxnSp macro="">
      <xdr:nvCxnSpPr>
        <xdr:cNvPr id="25" name="Gerader Verbinder 24">
          <a:extLst>
            <a:ext uri="{FF2B5EF4-FFF2-40B4-BE49-F238E27FC236}">
              <a16:creationId xmlns:a16="http://schemas.microsoft.com/office/drawing/2014/main" id="{FD2D3E68-F742-45BB-8D09-DB2E44385D16}"/>
            </a:ext>
          </a:extLst>
        </xdr:cNvPr>
        <xdr:cNvCxnSpPr/>
      </xdr:nvCxnSpPr>
      <xdr:spPr>
        <a:xfrm flipH="1">
          <a:off x="10096500" y="2392680"/>
          <a:ext cx="571500" cy="42672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83820</xdr:colOff>
      <xdr:row>10</xdr:row>
      <xdr:rowOff>22860</xdr:rowOff>
    </xdr:from>
    <xdr:to>
      <xdr:col>24</xdr:col>
      <xdr:colOff>76200</xdr:colOff>
      <xdr:row>11</xdr:row>
      <xdr:rowOff>7620</xdr:rowOff>
    </xdr:to>
    <xdr:cxnSp macro="">
      <xdr:nvCxnSpPr>
        <xdr:cNvPr id="26" name="Gerader Verbinder 25">
          <a:extLst>
            <a:ext uri="{FF2B5EF4-FFF2-40B4-BE49-F238E27FC236}">
              <a16:creationId xmlns:a16="http://schemas.microsoft.com/office/drawing/2014/main" id="{B0AB3CDC-9F48-4243-946E-C714FA5AC284}"/>
            </a:ext>
          </a:extLst>
        </xdr:cNvPr>
        <xdr:cNvCxnSpPr/>
      </xdr:nvCxnSpPr>
      <xdr:spPr>
        <a:xfrm>
          <a:off x="10675620" y="2400300"/>
          <a:ext cx="617220" cy="41910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470790</xdr:colOff>
      <xdr:row>12</xdr:row>
      <xdr:rowOff>9708</xdr:rowOff>
    </xdr:from>
    <xdr:to>
      <xdr:col>3</xdr:col>
      <xdr:colOff>217025</xdr:colOff>
      <xdr:row>13</xdr:row>
      <xdr:rowOff>28937</xdr:rowOff>
    </xdr:to>
    <xdr:cxnSp macro="">
      <xdr:nvCxnSpPr>
        <xdr:cNvPr id="28" name="Gerader Verbinder 27">
          <a:extLst>
            <a:ext uri="{FF2B5EF4-FFF2-40B4-BE49-F238E27FC236}">
              <a16:creationId xmlns:a16="http://schemas.microsoft.com/office/drawing/2014/main" id="{2DF788B7-3E81-4810-9445-67C1882EF670}"/>
            </a:ext>
          </a:extLst>
        </xdr:cNvPr>
        <xdr:cNvCxnSpPr/>
      </xdr:nvCxnSpPr>
      <xdr:spPr>
        <a:xfrm>
          <a:off x="2052663" y="3014303"/>
          <a:ext cx="247805" cy="2989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296698</xdr:colOff>
      <xdr:row>12</xdr:row>
      <xdr:rowOff>7331</xdr:rowOff>
    </xdr:from>
    <xdr:to>
      <xdr:col>5</xdr:col>
      <xdr:colOff>487198</xdr:colOff>
      <xdr:row>13</xdr:row>
      <xdr:rowOff>37811</xdr:rowOff>
    </xdr:to>
    <xdr:cxnSp macro="">
      <xdr:nvCxnSpPr>
        <xdr:cNvPr id="32" name="Gerader Verbinder 31">
          <a:extLst>
            <a:ext uri="{FF2B5EF4-FFF2-40B4-BE49-F238E27FC236}">
              <a16:creationId xmlns:a16="http://schemas.microsoft.com/office/drawing/2014/main" id="{65878896-014F-4F6F-A187-7DFE531BE281}"/>
            </a:ext>
          </a:extLst>
        </xdr:cNvPr>
        <xdr:cNvCxnSpPr/>
      </xdr:nvCxnSpPr>
      <xdr:spPr>
        <a:xfrm flipH="1">
          <a:off x="3064976" y="3011926"/>
          <a:ext cx="190500" cy="31020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493168</xdr:colOff>
      <xdr:row>12</xdr:row>
      <xdr:rowOff>9419</xdr:rowOff>
    </xdr:from>
    <xdr:to>
      <xdr:col>6</xdr:col>
      <xdr:colOff>239403</xdr:colOff>
      <xdr:row>13</xdr:row>
      <xdr:rowOff>28648</xdr:rowOff>
    </xdr:to>
    <xdr:cxnSp macro="">
      <xdr:nvCxnSpPr>
        <xdr:cNvPr id="33" name="Gerader Verbinder 32">
          <a:extLst>
            <a:ext uri="{FF2B5EF4-FFF2-40B4-BE49-F238E27FC236}">
              <a16:creationId xmlns:a16="http://schemas.microsoft.com/office/drawing/2014/main" id="{07D55E40-83AC-4E20-8AFE-C01F25247791}"/>
            </a:ext>
          </a:extLst>
        </xdr:cNvPr>
        <xdr:cNvCxnSpPr/>
      </xdr:nvCxnSpPr>
      <xdr:spPr>
        <a:xfrm>
          <a:off x="3261446" y="3014014"/>
          <a:ext cx="247805" cy="2989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309237</xdr:colOff>
      <xdr:row>12</xdr:row>
      <xdr:rowOff>5401</xdr:rowOff>
    </xdr:from>
    <xdr:to>
      <xdr:col>8</xdr:col>
      <xdr:colOff>499737</xdr:colOff>
      <xdr:row>13</xdr:row>
      <xdr:rowOff>35881</xdr:rowOff>
    </xdr:to>
    <xdr:cxnSp macro="">
      <xdr:nvCxnSpPr>
        <xdr:cNvPr id="34" name="Gerader Verbinder 33">
          <a:extLst>
            <a:ext uri="{FF2B5EF4-FFF2-40B4-BE49-F238E27FC236}">
              <a16:creationId xmlns:a16="http://schemas.microsoft.com/office/drawing/2014/main" id="{8FF47B4A-56ED-4275-AC2D-527FBD141AF4}"/>
            </a:ext>
          </a:extLst>
        </xdr:cNvPr>
        <xdr:cNvCxnSpPr/>
      </xdr:nvCxnSpPr>
      <xdr:spPr>
        <a:xfrm flipH="1">
          <a:off x="4582224" y="3009996"/>
          <a:ext cx="190500" cy="31020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4137</xdr:colOff>
      <xdr:row>12</xdr:row>
      <xdr:rowOff>7489</xdr:rowOff>
    </xdr:from>
    <xdr:to>
      <xdr:col>9</xdr:col>
      <xdr:colOff>251942</xdr:colOff>
      <xdr:row>13</xdr:row>
      <xdr:rowOff>26718</xdr:rowOff>
    </xdr:to>
    <xdr:cxnSp macro="">
      <xdr:nvCxnSpPr>
        <xdr:cNvPr id="35" name="Gerader Verbinder 34">
          <a:extLst>
            <a:ext uri="{FF2B5EF4-FFF2-40B4-BE49-F238E27FC236}">
              <a16:creationId xmlns:a16="http://schemas.microsoft.com/office/drawing/2014/main" id="{96FD467C-176A-48E4-9612-2D2D0DEA84C9}"/>
            </a:ext>
          </a:extLst>
        </xdr:cNvPr>
        <xdr:cNvCxnSpPr/>
      </xdr:nvCxnSpPr>
      <xdr:spPr>
        <a:xfrm>
          <a:off x="4778694" y="3012084"/>
          <a:ext cx="247805" cy="2989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278371</xdr:colOff>
      <xdr:row>12</xdr:row>
      <xdr:rowOff>8294</xdr:rowOff>
    </xdr:from>
    <xdr:to>
      <xdr:col>11</xdr:col>
      <xdr:colOff>468871</xdr:colOff>
      <xdr:row>13</xdr:row>
      <xdr:rowOff>38774</xdr:rowOff>
    </xdr:to>
    <xdr:cxnSp macro="">
      <xdr:nvCxnSpPr>
        <xdr:cNvPr id="36" name="Gerader Verbinder 35">
          <a:extLst>
            <a:ext uri="{FF2B5EF4-FFF2-40B4-BE49-F238E27FC236}">
              <a16:creationId xmlns:a16="http://schemas.microsoft.com/office/drawing/2014/main" id="{00E61D25-98A0-4684-8D4D-E389177030BC}"/>
            </a:ext>
          </a:extLst>
        </xdr:cNvPr>
        <xdr:cNvCxnSpPr/>
      </xdr:nvCxnSpPr>
      <xdr:spPr>
        <a:xfrm flipH="1">
          <a:off x="5684713" y="3012889"/>
          <a:ext cx="190500" cy="31020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474841</xdr:colOff>
      <xdr:row>12</xdr:row>
      <xdr:rowOff>10382</xdr:rowOff>
    </xdr:from>
    <xdr:to>
      <xdr:col>12</xdr:col>
      <xdr:colOff>221077</xdr:colOff>
      <xdr:row>13</xdr:row>
      <xdr:rowOff>29611</xdr:rowOff>
    </xdr:to>
    <xdr:cxnSp macro="">
      <xdr:nvCxnSpPr>
        <xdr:cNvPr id="37" name="Gerader Verbinder 36">
          <a:extLst>
            <a:ext uri="{FF2B5EF4-FFF2-40B4-BE49-F238E27FC236}">
              <a16:creationId xmlns:a16="http://schemas.microsoft.com/office/drawing/2014/main" id="{42DFC298-9A1D-4E62-AC60-DB7F90963587}"/>
            </a:ext>
          </a:extLst>
        </xdr:cNvPr>
        <xdr:cNvCxnSpPr/>
      </xdr:nvCxnSpPr>
      <xdr:spPr>
        <a:xfrm>
          <a:off x="5881183" y="3014977"/>
          <a:ext cx="247805" cy="2989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266764</xdr:colOff>
      <xdr:row>12</xdr:row>
      <xdr:rowOff>3635</xdr:rowOff>
    </xdr:from>
    <xdr:to>
      <xdr:col>14</xdr:col>
      <xdr:colOff>457264</xdr:colOff>
      <xdr:row>13</xdr:row>
      <xdr:rowOff>34115</xdr:rowOff>
    </xdr:to>
    <xdr:cxnSp macro="">
      <xdr:nvCxnSpPr>
        <xdr:cNvPr id="38" name="Gerader Verbinder 37">
          <a:extLst>
            <a:ext uri="{FF2B5EF4-FFF2-40B4-BE49-F238E27FC236}">
              <a16:creationId xmlns:a16="http://schemas.microsoft.com/office/drawing/2014/main" id="{A7354F7E-536D-454C-90A4-B2D91192E3D5}"/>
            </a:ext>
          </a:extLst>
        </xdr:cNvPr>
        <xdr:cNvCxnSpPr/>
      </xdr:nvCxnSpPr>
      <xdr:spPr>
        <a:xfrm flipH="1">
          <a:off x="7202256" y="2993516"/>
          <a:ext cx="190500" cy="314616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465359</xdr:colOff>
      <xdr:row>12</xdr:row>
      <xdr:rowOff>5723</xdr:rowOff>
    </xdr:from>
    <xdr:to>
      <xdr:col>15</xdr:col>
      <xdr:colOff>209470</xdr:colOff>
      <xdr:row>13</xdr:row>
      <xdr:rowOff>24952</xdr:rowOff>
    </xdr:to>
    <xdr:cxnSp macro="">
      <xdr:nvCxnSpPr>
        <xdr:cNvPr id="39" name="Gerader Verbinder 38">
          <a:extLst>
            <a:ext uri="{FF2B5EF4-FFF2-40B4-BE49-F238E27FC236}">
              <a16:creationId xmlns:a16="http://schemas.microsoft.com/office/drawing/2014/main" id="{AA597A6B-A63F-41F9-A5B8-266EA3427308}"/>
            </a:ext>
          </a:extLst>
        </xdr:cNvPr>
        <xdr:cNvCxnSpPr/>
      </xdr:nvCxnSpPr>
      <xdr:spPr>
        <a:xfrm>
          <a:off x="7400851" y="2995604"/>
          <a:ext cx="247805" cy="30336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283554</xdr:colOff>
      <xdr:row>12</xdr:row>
      <xdr:rowOff>1052</xdr:rowOff>
    </xdr:from>
    <xdr:to>
      <xdr:col>17</xdr:col>
      <xdr:colOff>474054</xdr:colOff>
      <xdr:row>13</xdr:row>
      <xdr:rowOff>31532</xdr:rowOff>
    </xdr:to>
    <xdr:cxnSp macro="">
      <xdr:nvCxnSpPr>
        <xdr:cNvPr id="40" name="Gerader Verbinder 39">
          <a:extLst>
            <a:ext uri="{FF2B5EF4-FFF2-40B4-BE49-F238E27FC236}">
              <a16:creationId xmlns:a16="http://schemas.microsoft.com/office/drawing/2014/main" id="{181C9DCB-FED1-4E16-8DF2-80A35536B898}"/>
            </a:ext>
          </a:extLst>
        </xdr:cNvPr>
        <xdr:cNvCxnSpPr/>
      </xdr:nvCxnSpPr>
      <xdr:spPr>
        <a:xfrm flipH="1">
          <a:off x="8368503" y="2990933"/>
          <a:ext cx="190500" cy="314616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482149</xdr:colOff>
      <xdr:row>12</xdr:row>
      <xdr:rowOff>3140</xdr:rowOff>
    </xdr:from>
    <xdr:to>
      <xdr:col>18</xdr:col>
      <xdr:colOff>226259</xdr:colOff>
      <xdr:row>13</xdr:row>
      <xdr:rowOff>22369</xdr:rowOff>
    </xdr:to>
    <xdr:cxnSp macro="">
      <xdr:nvCxnSpPr>
        <xdr:cNvPr id="41" name="Gerader Verbinder 40">
          <a:extLst>
            <a:ext uri="{FF2B5EF4-FFF2-40B4-BE49-F238E27FC236}">
              <a16:creationId xmlns:a16="http://schemas.microsoft.com/office/drawing/2014/main" id="{7CE9E85D-F74F-447E-B0CC-55F049D5CE5D}"/>
            </a:ext>
          </a:extLst>
        </xdr:cNvPr>
        <xdr:cNvCxnSpPr/>
      </xdr:nvCxnSpPr>
      <xdr:spPr>
        <a:xfrm>
          <a:off x="8567098" y="2993021"/>
          <a:ext cx="247805" cy="30336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319717</xdr:colOff>
      <xdr:row>11</xdr:row>
      <xdr:rowOff>179282</xdr:rowOff>
    </xdr:from>
    <xdr:to>
      <xdr:col>21</xdr:col>
      <xdr:colOff>6522</xdr:colOff>
      <xdr:row>13</xdr:row>
      <xdr:rowOff>28949</xdr:rowOff>
    </xdr:to>
    <xdr:cxnSp macro="">
      <xdr:nvCxnSpPr>
        <xdr:cNvPr id="42" name="Gerader Verbinder 41">
          <a:extLst>
            <a:ext uri="{FF2B5EF4-FFF2-40B4-BE49-F238E27FC236}">
              <a16:creationId xmlns:a16="http://schemas.microsoft.com/office/drawing/2014/main" id="{E6F4BBB4-F72A-405C-A86F-8B03495D3BF6}"/>
            </a:ext>
          </a:extLst>
        </xdr:cNvPr>
        <xdr:cNvCxnSpPr/>
      </xdr:nvCxnSpPr>
      <xdr:spPr>
        <a:xfrm flipH="1">
          <a:off x="9915751" y="2988350"/>
          <a:ext cx="190500" cy="314616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14617</xdr:colOff>
      <xdr:row>12</xdr:row>
      <xdr:rowOff>557</xdr:rowOff>
    </xdr:from>
    <xdr:to>
      <xdr:col>21</xdr:col>
      <xdr:colOff>262422</xdr:colOff>
      <xdr:row>13</xdr:row>
      <xdr:rowOff>19786</xdr:rowOff>
    </xdr:to>
    <xdr:cxnSp macro="">
      <xdr:nvCxnSpPr>
        <xdr:cNvPr id="43" name="Gerader Verbinder 42">
          <a:extLst>
            <a:ext uri="{FF2B5EF4-FFF2-40B4-BE49-F238E27FC236}">
              <a16:creationId xmlns:a16="http://schemas.microsoft.com/office/drawing/2014/main" id="{D2BF824D-F8FC-4504-A6C0-960B0DCA432E}"/>
            </a:ext>
          </a:extLst>
        </xdr:cNvPr>
        <xdr:cNvCxnSpPr/>
      </xdr:nvCxnSpPr>
      <xdr:spPr>
        <a:xfrm>
          <a:off x="10114346" y="2990438"/>
          <a:ext cx="247805" cy="30336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278388</xdr:colOff>
      <xdr:row>11</xdr:row>
      <xdr:rowOff>176699</xdr:rowOff>
    </xdr:from>
    <xdr:to>
      <xdr:col>23</xdr:col>
      <xdr:colOff>468888</xdr:colOff>
      <xdr:row>13</xdr:row>
      <xdr:rowOff>26366</xdr:rowOff>
    </xdr:to>
    <xdr:cxnSp macro="">
      <xdr:nvCxnSpPr>
        <xdr:cNvPr id="44" name="Gerader Verbinder 43">
          <a:extLst>
            <a:ext uri="{FF2B5EF4-FFF2-40B4-BE49-F238E27FC236}">
              <a16:creationId xmlns:a16="http://schemas.microsoft.com/office/drawing/2014/main" id="{F95F0032-5253-4B5F-AA83-F83A647D7449}"/>
            </a:ext>
          </a:extLst>
        </xdr:cNvPr>
        <xdr:cNvCxnSpPr/>
      </xdr:nvCxnSpPr>
      <xdr:spPr>
        <a:xfrm flipH="1">
          <a:off x="11004507" y="2985767"/>
          <a:ext cx="190500" cy="314616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476983</xdr:colOff>
      <xdr:row>11</xdr:row>
      <xdr:rowOff>178787</xdr:rowOff>
    </xdr:from>
    <xdr:to>
      <xdr:col>24</xdr:col>
      <xdr:colOff>221093</xdr:colOff>
      <xdr:row>13</xdr:row>
      <xdr:rowOff>17203</xdr:rowOff>
    </xdr:to>
    <xdr:cxnSp macro="">
      <xdr:nvCxnSpPr>
        <xdr:cNvPr id="45" name="Gerader Verbinder 44">
          <a:extLst>
            <a:ext uri="{FF2B5EF4-FFF2-40B4-BE49-F238E27FC236}">
              <a16:creationId xmlns:a16="http://schemas.microsoft.com/office/drawing/2014/main" id="{FAF99875-9CE6-4510-B0EA-C4C43923FE2F}"/>
            </a:ext>
          </a:extLst>
        </xdr:cNvPr>
        <xdr:cNvCxnSpPr/>
      </xdr:nvCxnSpPr>
      <xdr:spPr>
        <a:xfrm>
          <a:off x="11203102" y="2987855"/>
          <a:ext cx="247805" cy="30336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36634</xdr:colOff>
      <xdr:row>31</xdr:row>
      <xdr:rowOff>7327</xdr:rowOff>
    </xdr:from>
    <xdr:to>
      <xdr:col>6</xdr:col>
      <xdr:colOff>21981</xdr:colOff>
      <xdr:row>34</xdr:row>
      <xdr:rowOff>153866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5D5B4989-E259-99CC-16BB-6060B7FED186}"/>
            </a:ext>
          </a:extLst>
        </xdr:cNvPr>
        <xdr:cNvSpPr txBox="1"/>
      </xdr:nvSpPr>
      <xdr:spPr>
        <a:xfrm>
          <a:off x="827942" y="5715000"/>
          <a:ext cx="3582866" cy="696058"/>
        </a:xfrm>
        <a:prstGeom prst="rect">
          <a:avLst/>
        </a:prstGeom>
        <a:solidFill>
          <a:schemeClr val="lt1"/>
        </a:solidFill>
        <a:ln w="9525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Hinweis: Bei WOTS+</a:t>
          </a:r>
          <a:r>
            <a:rPr lang="de-DE" sz="1100" baseline="0"/>
            <a:t> wird vor jedem Hash-Vorgang eine Maske via XOR-verknpüft. In SLH-DSA+ werden außerdem 4Bit-Ketten verwendet.</a:t>
          </a:r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171062</xdr:colOff>
      <xdr:row>18</xdr:row>
      <xdr:rowOff>21981</xdr:rowOff>
    </xdr:from>
    <xdr:to>
      <xdr:col>13</xdr:col>
      <xdr:colOff>56582</xdr:colOff>
      <xdr:row>18</xdr:row>
      <xdr:rowOff>217714</xdr:rowOff>
    </xdr:to>
    <xdr:cxnSp macro="">
      <xdr:nvCxnSpPr>
        <xdr:cNvPr id="3" name="Gerader Verbinder 2">
          <a:extLst>
            <a:ext uri="{FF2B5EF4-FFF2-40B4-BE49-F238E27FC236}">
              <a16:creationId xmlns:a16="http://schemas.microsoft.com/office/drawing/2014/main" id="{4798E175-B8C3-E010-FBDF-39B40241008B}"/>
            </a:ext>
          </a:extLst>
        </xdr:cNvPr>
        <xdr:cNvCxnSpPr/>
      </xdr:nvCxnSpPr>
      <xdr:spPr>
        <a:xfrm flipH="1">
          <a:off x="3467878" y="3404328"/>
          <a:ext cx="2303704" cy="1957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51239</xdr:colOff>
      <xdr:row>18</xdr:row>
      <xdr:rowOff>20216</xdr:rowOff>
    </xdr:from>
    <xdr:to>
      <xdr:col>19</xdr:col>
      <xdr:colOff>147735</xdr:colOff>
      <xdr:row>18</xdr:row>
      <xdr:rowOff>225490</xdr:rowOff>
    </xdr:to>
    <xdr:cxnSp macro="">
      <xdr:nvCxnSpPr>
        <xdr:cNvPr id="4" name="Gerader Verbinder 3">
          <a:extLst>
            <a:ext uri="{FF2B5EF4-FFF2-40B4-BE49-F238E27FC236}">
              <a16:creationId xmlns:a16="http://schemas.microsoft.com/office/drawing/2014/main" id="{EE8FA5D8-F0B2-400D-9735-D714F5118D9E}"/>
            </a:ext>
          </a:extLst>
        </xdr:cNvPr>
        <xdr:cNvCxnSpPr/>
      </xdr:nvCxnSpPr>
      <xdr:spPr>
        <a:xfrm>
          <a:off x="5766239" y="3402563"/>
          <a:ext cx="2506904" cy="20527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100263</xdr:colOff>
      <xdr:row>20</xdr:row>
      <xdr:rowOff>6685</xdr:rowOff>
    </xdr:from>
    <xdr:to>
      <xdr:col>7</xdr:col>
      <xdr:colOff>180474</xdr:colOff>
      <xdr:row>20</xdr:row>
      <xdr:rowOff>113632</xdr:rowOff>
    </xdr:to>
    <xdr:cxnSp macro="">
      <xdr:nvCxnSpPr>
        <xdr:cNvPr id="7" name="Gerader Verbinder 6">
          <a:extLst>
            <a:ext uri="{FF2B5EF4-FFF2-40B4-BE49-F238E27FC236}">
              <a16:creationId xmlns:a16="http://schemas.microsoft.com/office/drawing/2014/main" id="{688DE8F7-FCF6-46B7-A394-0C5FC46CE5CA}"/>
            </a:ext>
          </a:extLst>
        </xdr:cNvPr>
        <xdr:cNvCxnSpPr/>
      </xdr:nvCxnSpPr>
      <xdr:spPr>
        <a:xfrm flipH="1">
          <a:off x="2192421" y="3636211"/>
          <a:ext cx="1263316" cy="10694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179462</xdr:colOff>
      <xdr:row>20</xdr:row>
      <xdr:rowOff>6628</xdr:rowOff>
    </xdr:from>
    <xdr:to>
      <xdr:col>10</xdr:col>
      <xdr:colOff>112620</xdr:colOff>
      <xdr:row>20</xdr:row>
      <xdr:rowOff>106891</xdr:rowOff>
    </xdr:to>
    <xdr:cxnSp macro="">
      <xdr:nvCxnSpPr>
        <xdr:cNvPr id="10" name="Gerader Verbinder 9">
          <a:extLst>
            <a:ext uri="{FF2B5EF4-FFF2-40B4-BE49-F238E27FC236}">
              <a16:creationId xmlns:a16="http://schemas.microsoft.com/office/drawing/2014/main" id="{25C8605E-1C7A-48CE-84DB-21FC60344734}"/>
            </a:ext>
          </a:extLst>
        </xdr:cNvPr>
        <xdr:cNvCxnSpPr/>
      </xdr:nvCxnSpPr>
      <xdr:spPr>
        <a:xfrm>
          <a:off x="3468094" y="3667666"/>
          <a:ext cx="1210797" cy="10026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112677</xdr:colOff>
      <xdr:row>20</xdr:row>
      <xdr:rowOff>9607</xdr:rowOff>
    </xdr:from>
    <xdr:to>
      <xdr:col>19</xdr:col>
      <xdr:colOff>232994</xdr:colOff>
      <xdr:row>20</xdr:row>
      <xdr:rowOff>116554</xdr:rowOff>
    </xdr:to>
    <xdr:cxnSp macro="">
      <xdr:nvCxnSpPr>
        <xdr:cNvPr id="13" name="Gerader Verbinder 12">
          <a:extLst>
            <a:ext uri="{FF2B5EF4-FFF2-40B4-BE49-F238E27FC236}">
              <a16:creationId xmlns:a16="http://schemas.microsoft.com/office/drawing/2014/main" id="{0A6C8EB6-753F-4849-93C4-1B80F5BD15A6}"/>
            </a:ext>
          </a:extLst>
        </xdr:cNvPr>
        <xdr:cNvCxnSpPr/>
      </xdr:nvCxnSpPr>
      <xdr:spPr>
        <a:xfrm flipH="1">
          <a:off x="7073805" y="3670645"/>
          <a:ext cx="1271911" cy="10694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231982</xdr:colOff>
      <xdr:row>20</xdr:row>
      <xdr:rowOff>9550</xdr:rowOff>
    </xdr:from>
    <xdr:to>
      <xdr:col>23</xdr:col>
      <xdr:colOff>10448</xdr:colOff>
      <xdr:row>20</xdr:row>
      <xdr:rowOff>109813</xdr:rowOff>
    </xdr:to>
    <xdr:cxnSp macro="">
      <xdr:nvCxnSpPr>
        <xdr:cNvPr id="14" name="Gerader Verbinder 13">
          <a:extLst>
            <a:ext uri="{FF2B5EF4-FFF2-40B4-BE49-F238E27FC236}">
              <a16:creationId xmlns:a16="http://schemas.microsoft.com/office/drawing/2014/main" id="{6267672B-ECA5-4FE7-B4E2-07D40D2A0A46}"/>
            </a:ext>
          </a:extLst>
        </xdr:cNvPr>
        <xdr:cNvCxnSpPr/>
      </xdr:nvCxnSpPr>
      <xdr:spPr>
        <a:xfrm>
          <a:off x="8344704" y="3670588"/>
          <a:ext cx="1210797" cy="10026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102364</xdr:colOff>
      <xdr:row>20</xdr:row>
      <xdr:rowOff>7640</xdr:rowOff>
    </xdr:from>
    <xdr:to>
      <xdr:col>7</xdr:col>
      <xdr:colOff>182575</xdr:colOff>
      <xdr:row>20</xdr:row>
      <xdr:rowOff>114587</xdr:rowOff>
    </xdr:to>
    <xdr:cxnSp macro="">
      <xdr:nvCxnSpPr>
        <xdr:cNvPr id="15" name="Gerader Verbinder 14">
          <a:extLst>
            <a:ext uri="{FF2B5EF4-FFF2-40B4-BE49-F238E27FC236}">
              <a16:creationId xmlns:a16="http://schemas.microsoft.com/office/drawing/2014/main" id="{F64E261D-6D23-4FDC-BDDA-A90707BE1668}"/>
            </a:ext>
          </a:extLst>
        </xdr:cNvPr>
        <xdr:cNvCxnSpPr/>
      </xdr:nvCxnSpPr>
      <xdr:spPr>
        <a:xfrm flipH="1">
          <a:off x="2192421" y="3636211"/>
          <a:ext cx="1263125" cy="10694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435430</xdr:colOff>
      <xdr:row>22</xdr:row>
      <xdr:rowOff>7257</xdr:rowOff>
    </xdr:from>
    <xdr:to>
      <xdr:col>4</xdr:col>
      <xdr:colOff>108857</xdr:colOff>
      <xdr:row>22</xdr:row>
      <xdr:rowOff>172261</xdr:rowOff>
    </xdr:to>
    <xdr:cxnSp macro="">
      <xdr:nvCxnSpPr>
        <xdr:cNvPr id="16" name="Gerader Verbinder 15">
          <a:extLst>
            <a:ext uri="{FF2B5EF4-FFF2-40B4-BE49-F238E27FC236}">
              <a16:creationId xmlns:a16="http://schemas.microsoft.com/office/drawing/2014/main" id="{0FDD69F0-008B-4ACA-8844-482799066711}"/>
            </a:ext>
          </a:extLst>
        </xdr:cNvPr>
        <xdr:cNvCxnSpPr/>
      </xdr:nvCxnSpPr>
      <xdr:spPr>
        <a:xfrm flipH="1">
          <a:off x="1524001" y="3947886"/>
          <a:ext cx="674913" cy="16500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108857</xdr:colOff>
      <xdr:row>22</xdr:row>
      <xdr:rowOff>7257</xdr:rowOff>
    </xdr:from>
    <xdr:to>
      <xdr:col>6</xdr:col>
      <xdr:colOff>65314</xdr:colOff>
      <xdr:row>23</xdr:row>
      <xdr:rowOff>0</xdr:rowOff>
    </xdr:to>
    <xdr:cxnSp macro="">
      <xdr:nvCxnSpPr>
        <xdr:cNvPr id="18" name="Gerader Verbinder 17">
          <a:extLst>
            <a:ext uri="{FF2B5EF4-FFF2-40B4-BE49-F238E27FC236}">
              <a16:creationId xmlns:a16="http://schemas.microsoft.com/office/drawing/2014/main" id="{B1DC6902-30BA-4F0D-87DC-5D396A191E11}"/>
            </a:ext>
          </a:extLst>
        </xdr:cNvPr>
        <xdr:cNvCxnSpPr/>
      </xdr:nvCxnSpPr>
      <xdr:spPr>
        <a:xfrm>
          <a:off x="2198914" y="3947886"/>
          <a:ext cx="638629" cy="17417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435430</xdr:colOff>
      <xdr:row>22</xdr:row>
      <xdr:rowOff>14514</xdr:rowOff>
    </xdr:from>
    <xdr:to>
      <xdr:col>10</xdr:col>
      <xdr:colOff>108858</xdr:colOff>
      <xdr:row>22</xdr:row>
      <xdr:rowOff>179518</xdr:rowOff>
    </xdr:to>
    <xdr:cxnSp macro="">
      <xdr:nvCxnSpPr>
        <xdr:cNvPr id="21" name="Gerader Verbinder 20">
          <a:extLst>
            <a:ext uri="{FF2B5EF4-FFF2-40B4-BE49-F238E27FC236}">
              <a16:creationId xmlns:a16="http://schemas.microsoft.com/office/drawing/2014/main" id="{58E4C238-D663-4745-B267-1662FC033CCE}"/>
            </a:ext>
          </a:extLst>
        </xdr:cNvPr>
        <xdr:cNvCxnSpPr/>
      </xdr:nvCxnSpPr>
      <xdr:spPr>
        <a:xfrm flipH="1">
          <a:off x="3976916" y="3955143"/>
          <a:ext cx="674913" cy="16500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108858</xdr:colOff>
      <xdr:row>22</xdr:row>
      <xdr:rowOff>14514</xdr:rowOff>
    </xdr:from>
    <xdr:to>
      <xdr:col>12</xdr:col>
      <xdr:colOff>116115</xdr:colOff>
      <xdr:row>23</xdr:row>
      <xdr:rowOff>7257</xdr:rowOff>
    </xdr:to>
    <xdr:cxnSp macro="">
      <xdr:nvCxnSpPr>
        <xdr:cNvPr id="22" name="Gerader Verbinder 21">
          <a:extLst>
            <a:ext uri="{FF2B5EF4-FFF2-40B4-BE49-F238E27FC236}">
              <a16:creationId xmlns:a16="http://schemas.microsoft.com/office/drawing/2014/main" id="{3074BCA4-6253-4564-84B9-767C0DB39E99}"/>
            </a:ext>
          </a:extLst>
        </xdr:cNvPr>
        <xdr:cNvCxnSpPr/>
      </xdr:nvCxnSpPr>
      <xdr:spPr>
        <a:xfrm>
          <a:off x="4651829" y="3955143"/>
          <a:ext cx="638629" cy="17417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449944</xdr:colOff>
      <xdr:row>22</xdr:row>
      <xdr:rowOff>14514</xdr:rowOff>
    </xdr:from>
    <xdr:to>
      <xdr:col>16</xdr:col>
      <xdr:colOff>123372</xdr:colOff>
      <xdr:row>22</xdr:row>
      <xdr:rowOff>179518</xdr:rowOff>
    </xdr:to>
    <xdr:cxnSp macro="">
      <xdr:nvCxnSpPr>
        <xdr:cNvPr id="23" name="Gerader Verbinder 22">
          <a:extLst>
            <a:ext uri="{FF2B5EF4-FFF2-40B4-BE49-F238E27FC236}">
              <a16:creationId xmlns:a16="http://schemas.microsoft.com/office/drawing/2014/main" id="{9DDC3409-169D-4760-B6FA-608FC3CF1B68}"/>
            </a:ext>
          </a:extLst>
        </xdr:cNvPr>
        <xdr:cNvCxnSpPr/>
      </xdr:nvCxnSpPr>
      <xdr:spPr>
        <a:xfrm flipH="1">
          <a:off x="6371773" y="3955143"/>
          <a:ext cx="674913" cy="16500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123372</xdr:colOff>
      <xdr:row>22</xdr:row>
      <xdr:rowOff>14514</xdr:rowOff>
    </xdr:from>
    <xdr:to>
      <xdr:col>18</xdr:col>
      <xdr:colOff>116115</xdr:colOff>
      <xdr:row>23</xdr:row>
      <xdr:rowOff>7257</xdr:rowOff>
    </xdr:to>
    <xdr:cxnSp macro="">
      <xdr:nvCxnSpPr>
        <xdr:cNvPr id="24" name="Gerader Verbinder 23">
          <a:extLst>
            <a:ext uri="{FF2B5EF4-FFF2-40B4-BE49-F238E27FC236}">
              <a16:creationId xmlns:a16="http://schemas.microsoft.com/office/drawing/2014/main" id="{DED661B1-6E70-401B-BE82-DBF620D3EBB0}"/>
            </a:ext>
          </a:extLst>
        </xdr:cNvPr>
        <xdr:cNvCxnSpPr/>
      </xdr:nvCxnSpPr>
      <xdr:spPr>
        <a:xfrm>
          <a:off x="7046686" y="3955143"/>
          <a:ext cx="638629" cy="17417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471716</xdr:colOff>
      <xdr:row>22</xdr:row>
      <xdr:rowOff>7256</xdr:rowOff>
    </xdr:from>
    <xdr:to>
      <xdr:col>22</xdr:col>
      <xdr:colOff>145143</xdr:colOff>
      <xdr:row>22</xdr:row>
      <xdr:rowOff>172260</xdr:rowOff>
    </xdr:to>
    <xdr:cxnSp macro="">
      <xdr:nvCxnSpPr>
        <xdr:cNvPr id="25" name="Gerader Verbinder 24">
          <a:extLst>
            <a:ext uri="{FF2B5EF4-FFF2-40B4-BE49-F238E27FC236}">
              <a16:creationId xmlns:a16="http://schemas.microsoft.com/office/drawing/2014/main" id="{322C5ADE-BC72-4096-ACCC-58EA338A24BA}"/>
            </a:ext>
          </a:extLst>
        </xdr:cNvPr>
        <xdr:cNvCxnSpPr/>
      </xdr:nvCxnSpPr>
      <xdr:spPr>
        <a:xfrm flipH="1">
          <a:off x="8810173" y="3947885"/>
          <a:ext cx="674913" cy="16500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145143</xdr:colOff>
      <xdr:row>22</xdr:row>
      <xdr:rowOff>7256</xdr:rowOff>
    </xdr:from>
    <xdr:to>
      <xdr:col>24</xdr:col>
      <xdr:colOff>130629</xdr:colOff>
      <xdr:row>22</xdr:row>
      <xdr:rowOff>181427</xdr:rowOff>
    </xdr:to>
    <xdr:cxnSp macro="">
      <xdr:nvCxnSpPr>
        <xdr:cNvPr id="26" name="Gerader Verbinder 25">
          <a:extLst>
            <a:ext uri="{FF2B5EF4-FFF2-40B4-BE49-F238E27FC236}">
              <a16:creationId xmlns:a16="http://schemas.microsoft.com/office/drawing/2014/main" id="{CB20D13E-8674-4976-A00E-18CF92E65472}"/>
            </a:ext>
          </a:extLst>
        </xdr:cNvPr>
        <xdr:cNvCxnSpPr/>
      </xdr:nvCxnSpPr>
      <xdr:spPr>
        <a:xfrm>
          <a:off x="9485086" y="3947885"/>
          <a:ext cx="638629" cy="17417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239486</xdr:colOff>
      <xdr:row>24</xdr:row>
      <xdr:rowOff>14514</xdr:rowOff>
    </xdr:from>
    <xdr:to>
      <xdr:col>2</xdr:col>
      <xdr:colOff>478972</xdr:colOff>
      <xdr:row>25</xdr:row>
      <xdr:rowOff>0</xdr:rowOff>
    </xdr:to>
    <xdr:cxnSp macro="">
      <xdr:nvCxnSpPr>
        <xdr:cNvPr id="27" name="Gerader Verbinder 26">
          <a:extLst>
            <a:ext uri="{FF2B5EF4-FFF2-40B4-BE49-F238E27FC236}">
              <a16:creationId xmlns:a16="http://schemas.microsoft.com/office/drawing/2014/main" id="{26F880D1-0FD2-4ED7-A69E-A9E14D904A2A}"/>
            </a:ext>
          </a:extLst>
        </xdr:cNvPr>
        <xdr:cNvCxnSpPr/>
      </xdr:nvCxnSpPr>
      <xdr:spPr>
        <a:xfrm flipH="1">
          <a:off x="1328057" y="4318000"/>
          <a:ext cx="239486" cy="16691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478972</xdr:colOff>
      <xdr:row>24</xdr:row>
      <xdr:rowOff>14515</xdr:rowOff>
    </xdr:from>
    <xdr:to>
      <xdr:col>3</xdr:col>
      <xdr:colOff>246743</xdr:colOff>
      <xdr:row>24</xdr:row>
      <xdr:rowOff>159658</xdr:rowOff>
    </xdr:to>
    <xdr:cxnSp macro="">
      <xdr:nvCxnSpPr>
        <xdr:cNvPr id="30" name="Gerader Verbinder 29">
          <a:extLst>
            <a:ext uri="{FF2B5EF4-FFF2-40B4-BE49-F238E27FC236}">
              <a16:creationId xmlns:a16="http://schemas.microsoft.com/office/drawing/2014/main" id="{AF6A12BB-9E90-4BE6-8FAE-34679FD297BE}"/>
            </a:ext>
          </a:extLst>
        </xdr:cNvPr>
        <xdr:cNvCxnSpPr/>
      </xdr:nvCxnSpPr>
      <xdr:spPr>
        <a:xfrm>
          <a:off x="1567543" y="4318001"/>
          <a:ext cx="268514" cy="14514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319314</xdr:colOff>
      <xdr:row>24</xdr:row>
      <xdr:rowOff>7257</xdr:rowOff>
    </xdr:from>
    <xdr:to>
      <xdr:col>6</xdr:col>
      <xdr:colOff>58057</xdr:colOff>
      <xdr:row>24</xdr:row>
      <xdr:rowOff>174171</xdr:rowOff>
    </xdr:to>
    <xdr:cxnSp macro="">
      <xdr:nvCxnSpPr>
        <xdr:cNvPr id="33" name="Gerader Verbinder 32">
          <a:extLst>
            <a:ext uri="{FF2B5EF4-FFF2-40B4-BE49-F238E27FC236}">
              <a16:creationId xmlns:a16="http://schemas.microsoft.com/office/drawing/2014/main" id="{B539B5C3-4E7F-4F51-86EB-41F4FE8F85F7}"/>
            </a:ext>
          </a:extLst>
        </xdr:cNvPr>
        <xdr:cNvCxnSpPr/>
      </xdr:nvCxnSpPr>
      <xdr:spPr>
        <a:xfrm flipH="1">
          <a:off x="2590800" y="4310743"/>
          <a:ext cx="239486" cy="16691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58057</xdr:colOff>
      <xdr:row>24</xdr:row>
      <xdr:rowOff>7258</xdr:rowOff>
    </xdr:from>
    <xdr:to>
      <xdr:col>6</xdr:col>
      <xdr:colOff>326571</xdr:colOff>
      <xdr:row>24</xdr:row>
      <xdr:rowOff>152401</xdr:rowOff>
    </xdr:to>
    <xdr:cxnSp macro="">
      <xdr:nvCxnSpPr>
        <xdr:cNvPr id="34" name="Gerader Verbinder 33">
          <a:extLst>
            <a:ext uri="{FF2B5EF4-FFF2-40B4-BE49-F238E27FC236}">
              <a16:creationId xmlns:a16="http://schemas.microsoft.com/office/drawing/2014/main" id="{0986A595-134D-433C-A8A7-BD080B0D1264}"/>
            </a:ext>
          </a:extLst>
        </xdr:cNvPr>
        <xdr:cNvCxnSpPr/>
      </xdr:nvCxnSpPr>
      <xdr:spPr>
        <a:xfrm>
          <a:off x="2830286" y="4310744"/>
          <a:ext cx="268514" cy="14514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246743</xdr:colOff>
      <xdr:row>24</xdr:row>
      <xdr:rowOff>7257</xdr:rowOff>
    </xdr:from>
    <xdr:to>
      <xdr:col>8</xdr:col>
      <xdr:colOff>486229</xdr:colOff>
      <xdr:row>24</xdr:row>
      <xdr:rowOff>174171</xdr:rowOff>
    </xdr:to>
    <xdr:cxnSp macro="">
      <xdr:nvCxnSpPr>
        <xdr:cNvPr id="35" name="Gerader Verbinder 34">
          <a:extLst>
            <a:ext uri="{FF2B5EF4-FFF2-40B4-BE49-F238E27FC236}">
              <a16:creationId xmlns:a16="http://schemas.microsoft.com/office/drawing/2014/main" id="{19B0851B-F686-442E-B389-72093A5807FC}"/>
            </a:ext>
          </a:extLst>
        </xdr:cNvPr>
        <xdr:cNvCxnSpPr/>
      </xdr:nvCxnSpPr>
      <xdr:spPr>
        <a:xfrm flipH="1">
          <a:off x="3788229" y="4310743"/>
          <a:ext cx="239486" cy="16691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486229</xdr:colOff>
      <xdr:row>24</xdr:row>
      <xdr:rowOff>7258</xdr:rowOff>
    </xdr:from>
    <xdr:to>
      <xdr:col>9</xdr:col>
      <xdr:colOff>254000</xdr:colOff>
      <xdr:row>24</xdr:row>
      <xdr:rowOff>152401</xdr:rowOff>
    </xdr:to>
    <xdr:cxnSp macro="">
      <xdr:nvCxnSpPr>
        <xdr:cNvPr id="36" name="Gerader Verbinder 35">
          <a:extLst>
            <a:ext uri="{FF2B5EF4-FFF2-40B4-BE49-F238E27FC236}">
              <a16:creationId xmlns:a16="http://schemas.microsoft.com/office/drawing/2014/main" id="{D23705AB-C24D-452C-8D39-CA6670939BB9}"/>
            </a:ext>
          </a:extLst>
        </xdr:cNvPr>
        <xdr:cNvCxnSpPr/>
      </xdr:nvCxnSpPr>
      <xdr:spPr>
        <a:xfrm>
          <a:off x="4027715" y="4310744"/>
          <a:ext cx="268514" cy="14514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239487</xdr:colOff>
      <xdr:row>24</xdr:row>
      <xdr:rowOff>14514</xdr:rowOff>
    </xdr:from>
    <xdr:to>
      <xdr:col>11</xdr:col>
      <xdr:colOff>478973</xdr:colOff>
      <xdr:row>25</xdr:row>
      <xdr:rowOff>0</xdr:rowOff>
    </xdr:to>
    <xdr:cxnSp macro="">
      <xdr:nvCxnSpPr>
        <xdr:cNvPr id="37" name="Gerader Verbinder 36">
          <a:extLst>
            <a:ext uri="{FF2B5EF4-FFF2-40B4-BE49-F238E27FC236}">
              <a16:creationId xmlns:a16="http://schemas.microsoft.com/office/drawing/2014/main" id="{EAE4D5E2-632A-4AA1-BE4B-C03504E6258D}"/>
            </a:ext>
          </a:extLst>
        </xdr:cNvPr>
        <xdr:cNvCxnSpPr/>
      </xdr:nvCxnSpPr>
      <xdr:spPr>
        <a:xfrm flipH="1">
          <a:off x="4913087" y="4318000"/>
          <a:ext cx="239486" cy="16691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478973</xdr:colOff>
      <xdr:row>24</xdr:row>
      <xdr:rowOff>14515</xdr:rowOff>
    </xdr:from>
    <xdr:to>
      <xdr:col>12</xdr:col>
      <xdr:colOff>246744</xdr:colOff>
      <xdr:row>24</xdr:row>
      <xdr:rowOff>159658</xdr:rowOff>
    </xdr:to>
    <xdr:cxnSp macro="">
      <xdr:nvCxnSpPr>
        <xdr:cNvPr id="38" name="Gerader Verbinder 37">
          <a:extLst>
            <a:ext uri="{FF2B5EF4-FFF2-40B4-BE49-F238E27FC236}">
              <a16:creationId xmlns:a16="http://schemas.microsoft.com/office/drawing/2014/main" id="{F6D9D4F0-D4A8-4656-AAAA-6779E151798D}"/>
            </a:ext>
          </a:extLst>
        </xdr:cNvPr>
        <xdr:cNvCxnSpPr/>
      </xdr:nvCxnSpPr>
      <xdr:spPr>
        <a:xfrm>
          <a:off x="5152573" y="4318001"/>
          <a:ext cx="268514" cy="14514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224971</xdr:colOff>
      <xdr:row>24</xdr:row>
      <xdr:rowOff>14515</xdr:rowOff>
    </xdr:from>
    <xdr:to>
      <xdr:col>14</xdr:col>
      <xdr:colOff>464457</xdr:colOff>
      <xdr:row>25</xdr:row>
      <xdr:rowOff>1</xdr:rowOff>
    </xdr:to>
    <xdr:cxnSp macro="">
      <xdr:nvCxnSpPr>
        <xdr:cNvPr id="39" name="Gerader Verbinder 38">
          <a:extLst>
            <a:ext uri="{FF2B5EF4-FFF2-40B4-BE49-F238E27FC236}">
              <a16:creationId xmlns:a16="http://schemas.microsoft.com/office/drawing/2014/main" id="{035609B1-82AC-4485-83C4-7376DA9F55B5}"/>
            </a:ext>
          </a:extLst>
        </xdr:cNvPr>
        <xdr:cNvCxnSpPr/>
      </xdr:nvCxnSpPr>
      <xdr:spPr>
        <a:xfrm flipH="1">
          <a:off x="6146800" y="4318001"/>
          <a:ext cx="239486" cy="16691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464457</xdr:colOff>
      <xdr:row>24</xdr:row>
      <xdr:rowOff>14516</xdr:rowOff>
    </xdr:from>
    <xdr:to>
      <xdr:col>15</xdr:col>
      <xdr:colOff>232229</xdr:colOff>
      <xdr:row>24</xdr:row>
      <xdr:rowOff>159659</xdr:rowOff>
    </xdr:to>
    <xdr:cxnSp macro="">
      <xdr:nvCxnSpPr>
        <xdr:cNvPr id="40" name="Gerader Verbinder 39">
          <a:extLst>
            <a:ext uri="{FF2B5EF4-FFF2-40B4-BE49-F238E27FC236}">
              <a16:creationId xmlns:a16="http://schemas.microsoft.com/office/drawing/2014/main" id="{3272F693-2101-44D7-98B7-39277E0CA93F}"/>
            </a:ext>
          </a:extLst>
        </xdr:cNvPr>
        <xdr:cNvCxnSpPr/>
      </xdr:nvCxnSpPr>
      <xdr:spPr>
        <a:xfrm>
          <a:off x="6386286" y="4318002"/>
          <a:ext cx="268514" cy="14514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232229</xdr:colOff>
      <xdr:row>24</xdr:row>
      <xdr:rowOff>14515</xdr:rowOff>
    </xdr:from>
    <xdr:to>
      <xdr:col>17</xdr:col>
      <xdr:colOff>471715</xdr:colOff>
      <xdr:row>25</xdr:row>
      <xdr:rowOff>1</xdr:rowOff>
    </xdr:to>
    <xdr:cxnSp macro="">
      <xdr:nvCxnSpPr>
        <xdr:cNvPr id="41" name="Gerader Verbinder 40">
          <a:extLst>
            <a:ext uri="{FF2B5EF4-FFF2-40B4-BE49-F238E27FC236}">
              <a16:creationId xmlns:a16="http://schemas.microsoft.com/office/drawing/2014/main" id="{8C331ECF-E40F-4B69-A32A-7521A02E3C81}"/>
            </a:ext>
          </a:extLst>
        </xdr:cNvPr>
        <xdr:cNvCxnSpPr/>
      </xdr:nvCxnSpPr>
      <xdr:spPr>
        <a:xfrm flipH="1">
          <a:off x="7300686" y="4318001"/>
          <a:ext cx="239486" cy="16691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471715</xdr:colOff>
      <xdr:row>24</xdr:row>
      <xdr:rowOff>14516</xdr:rowOff>
    </xdr:from>
    <xdr:to>
      <xdr:col>18</xdr:col>
      <xdr:colOff>239486</xdr:colOff>
      <xdr:row>24</xdr:row>
      <xdr:rowOff>159659</xdr:rowOff>
    </xdr:to>
    <xdr:cxnSp macro="">
      <xdr:nvCxnSpPr>
        <xdr:cNvPr id="42" name="Gerader Verbinder 41">
          <a:extLst>
            <a:ext uri="{FF2B5EF4-FFF2-40B4-BE49-F238E27FC236}">
              <a16:creationId xmlns:a16="http://schemas.microsoft.com/office/drawing/2014/main" id="{A2008519-B059-4F6D-B565-F65CAD21EE92}"/>
            </a:ext>
          </a:extLst>
        </xdr:cNvPr>
        <xdr:cNvCxnSpPr/>
      </xdr:nvCxnSpPr>
      <xdr:spPr>
        <a:xfrm>
          <a:off x="7540172" y="4318002"/>
          <a:ext cx="268514" cy="14514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254000</xdr:colOff>
      <xdr:row>24</xdr:row>
      <xdr:rowOff>7258</xdr:rowOff>
    </xdr:from>
    <xdr:to>
      <xdr:col>20</xdr:col>
      <xdr:colOff>493486</xdr:colOff>
      <xdr:row>24</xdr:row>
      <xdr:rowOff>174172</xdr:rowOff>
    </xdr:to>
    <xdr:cxnSp macro="">
      <xdr:nvCxnSpPr>
        <xdr:cNvPr id="43" name="Gerader Verbinder 42">
          <a:extLst>
            <a:ext uri="{FF2B5EF4-FFF2-40B4-BE49-F238E27FC236}">
              <a16:creationId xmlns:a16="http://schemas.microsoft.com/office/drawing/2014/main" id="{A0FB8778-37B7-43CA-9261-9D5506D7CA95}"/>
            </a:ext>
          </a:extLst>
        </xdr:cNvPr>
        <xdr:cNvCxnSpPr/>
      </xdr:nvCxnSpPr>
      <xdr:spPr>
        <a:xfrm flipH="1">
          <a:off x="8592457" y="4310744"/>
          <a:ext cx="239486" cy="16691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493486</xdr:colOff>
      <xdr:row>24</xdr:row>
      <xdr:rowOff>7259</xdr:rowOff>
    </xdr:from>
    <xdr:to>
      <xdr:col>21</xdr:col>
      <xdr:colOff>261257</xdr:colOff>
      <xdr:row>24</xdr:row>
      <xdr:rowOff>152402</xdr:rowOff>
    </xdr:to>
    <xdr:cxnSp macro="">
      <xdr:nvCxnSpPr>
        <xdr:cNvPr id="44" name="Gerader Verbinder 43">
          <a:extLst>
            <a:ext uri="{FF2B5EF4-FFF2-40B4-BE49-F238E27FC236}">
              <a16:creationId xmlns:a16="http://schemas.microsoft.com/office/drawing/2014/main" id="{00B722AC-75EF-4AE5-BD52-B37003249746}"/>
            </a:ext>
          </a:extLst>
        </xdr:cNvPr>
        <xdr:cNvCxnSpPr/>
      </xdr:nvCxnSpPr>
      <xdr:spPr>
        <a:xfrm>
          <a:off x="8831943" y="4310745"/>
          <a:ext cx="268514" cy="14514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246743</xdr:colOff>
      <xdr:row>24</xdr:row>
      <xdr:rowOff>1</xdr:rowOff>
    </xdr:from>
    <xdr:to>
      <xdr:col>23</xdr:col>
      <xdr:colOff>486229</xdr:colOff>
      <xdr:row>24</xdr:row>
      <xdr:rowOff>166915</xdr:rowOff>
    </xdr:to>
    <xdr:cxnSp macro="">
      <xdr:nvCxnSpPr>
        <xdr:cNvPr id="45" name="Gerader Verbinder 44">
          <a:extLst>
            <a:ext uri="{FF2B5EF4-FFF2-40B4-BE49-F238E27FC236}">
              <a16:creationId xmlns:a16="http://schemas.microsoft.com/office/drawing/2014/main" id="{CE99B18C-0B35-4B23-B86E-302CC73AE801}"/>
            </a:ext>
          </a:extLst>
        </xdr:cNvPr>
        <xdr:cNvCxnSpPr/>
      </xdr:nvCxnSpPr>
      <xdr:spPr>
        <a:xfrm flipH="1">
          <a:off x="9739086" y="4303487"/>
          <a:ext cx="239486" cy="16691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486229</xdr:colOff>
      <xdr:row>24</xdr:row>
      <xdr:rowOff>2</xdr:rowOff>
    </xdr:from>
    <xdr:to>
      <xdr:col>24</xdr:col>
      <xdr:colOff>254000</xdr:colOff>
      <xdr:row>24</xdr:row>
      <xdr:rowOff>145145</xdr:rowOff>
    </xdr:to>
    <xdr:cxnSp macro="">
      <xdr:nvCxnSpPr>
        <xdr:cNvPr id="46" name="Gerader Verbinder 45">
          <a:extLst>
            <a:ext uri="{FF2B5EF4-FFF2-40B4-BE49-F238E27FC236}">
              <a16:creationId xmlns:a16="http://schemas.microsoft.com/office/drawing/2014/main" id="{6C46D8D4-A2AB-4F3B-8404-19B2DA1B6241}"/>
            </a:ext>
          </a:extLst>
        </xdr:cNvPr>
        <xdr:cNvCxnSpPr/>
      </xdr:nvCxnSpPr>
      <xdr:spPr>
        <a:xfrm>
          <a:off x="9978572" y="4303488"/>
          <a:ext cx="268514" cy="14514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113270</xdr:colOff>
      <xdr:row>25</xdr:row>
      <xdr:rowOff>10297</xdr:rowOff>
    </xdr:from>
    <xdr:to>
      <xdr:col>7</xdr:col>
      <xdr:colOff>10297</xdr:colOff>
      <xdr:row>27</xdr:row>
      <xdr:rowOff>0</xdr:rowOff>
    </xdr:to>
    <xdr:cxnSp macro="">
      <xdr:nvCxnSpPr>
        <xdr:cNvPr id="3" name="Gerader Verbinder 2">
          <a:extLst>
            <a:ext uri="{FF2B5EF4-FFF2-40B4-BE49-F238E27FC236}">
              <a16:creationId xmlns:a16="http://schemas.microsoft.com/office/drawing/2014/main" id="{B3344C72-8B38-7AFD-44F8-119C59E7F197}"/>
            </a:ext>
          </a:extLst>
        </xdr:cNvPr>
        <xdr:cNvCxnSpPr/>
      </xdr:nvCxnSpPr>
      <xdr:spPr>
        <a:xfrm flipH="1">
          <a:off x="1019432" y="2419865"/>
          <a:ext cx="576649" cy="36040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12595</xdr:colOff>
      <xdr:row>25</xdr:row>
      <xdr:rowOff>6298</xdr:rowOff>
    </xdr:from>
    <xdr:to>
      <xdr:col>9</xdr:col>
      <xdr:colOff>113270</xdr:colOff>
      <xdr:row>27</xdr:row>
      <xdr:rowOff>10298</xdr:rowOff>
    </xdr:to>
    <xdr:cxnSp macro="">
      <xdr:nvCxnSpPr>
        <xdr:cNvPr id="5" name="Gerader Verbinder 4">
          <a:extLst>
            <a:ext uri="{FF2B5EF4-FFF2-40B4-BE49-F238E27FC236}">
              <a16:creationId xmlns:a16="http://schemas.microsoft.com/office/drawing/2014/main" id="{0B011292-660B-7DAB-004D-D20150DA1162}"/>
            </a:ext>
          </a:extLst>
        </xdr:cNvPr>
        <xdr:cNvCxnSpPr/>
      </xdr:nvCxnSpPr>
      <xdr:spPr>
        <a:xfrm>
          <a:off x="1599570" y="2380463"/>
          <a:ext cx="554097" cy="369256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116321</xdr:colOff>
      <xdr:row>25</xdr:row>
      <xdr:rowOff>4389</xdr:rowOff>
    </xdr:from>
    <xdr:to>
      <xdr:col>17</xdr:col>
      <xdr:colOff>13348</xdr:colOff>
      <xdr:row>26</xdr:row>
      <xdr:rowOff>172833</xdr:rowOff>
    </xdr:to>
    <xdr:cxnSp macro="">
      <xdr:nvCxnSpPr>
        <xdr:cNvPr id="7" name="Gerader Verbinder 6">
          <a:extLst>
            <a:ext uri="{FF2B5EF4-FFF2-40B4-BE49-F238E27FC236}">
              <a16:creationId xmlns:a16="http://schemas.microsoft.com/office/drawing/2014/main" id="{14132A91-F5A5-4504-B7DD-5B95A3412C16}"/>
            </a:ext>
          </a:extLst>
        </xdr:cNvPr>
        <xdr:cNvCxnSpPr/>
      </xdr:nvCxnSpPr>
      <xdr:spPr>
        <a:xfrm flipH="1">
          <a:off x="3502988" y="2328019"/>
          <a:ext cx="574360" cy="347184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15646</xdr:colOff>
      <xdr:row>25</xdr:row>
      <xdr:rowOff>390</xdr:rowOff>
    </xdr:from>
    <xdr:to>
      <xdr:col>19</xdr:col>
      <xdr:colOff>116321</xdr:colOff>
      <xdr:row>27</xdr:row>
      <xdr:rowOff>4390</xdr:rowOff>
    </xdr:to>
    <xdr:cxnSp macro="">
      <xdr:nvCxnSpPr>
        <xdr:cNvPr id="8" name="Gerader Verbinder 7">
          <a:extLst>
            <a:ext uri="{FF2B5EF4-FFF2-40B4-BE49-F238E27FC236}">
              <a16:creationId xmlns:a16="http://schemas.microsoft.com/office/drawing/2014/main" id="{D7A6BF02-A0EE-4687-ACF4-AA3C65C54F50}"/>
            </a:ext>
          </a:extLst>
        </xdr:cNvPr>
        <xdr:cNvCxnSpPr/>
      </xdr:nvCxnSpPr>
      <xdr:spPr>
        <a:xfrm>
          <a:off x="4079646" y="2324020"/>
          <a:ext cx="552231" cy="36148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118753</xdr:colOff>
      <xdr:row>25</xdr:row>
      <xdr:rowOff>13895</xdr:rowOff>
    </xdr:from>
    <xdr:to>
      <xdr:col>27</xdr:col>
      <xdr:colOff>15780</xdr:colOff>
      <xdr:row>27</xdr:row>
      <xdr:rowOff>3598</xdr:rowOff>
    </xdr:to>
    <xdr:cxnSp macro="">
      <xdr:nvCxnSpPr>
        <xdr:cNvPr id="9" name="Gerader Verbinder 8">
          <a:extLst>
            <a:ext uri="{FF2B5EF4-FFF2-40B4-BE49-F238E27FC236}">
              <a16:creationId xmlns:a16="http://schemas.microsoft.com/office/drawing/2014/main" id="{E0DF1961-DCD6-4397-9B07-E8F102B7A156}"/>
            </a:ext>
          </a:extLst>
        </xdr:cNvPr>
        <xdr:cNvCxnSpPr/>
      </xdr:nvCxnSpPr>
      <xdr:spPr>
        <a:xfrm flipH="1">
          <a:off x="5809013" y="2329583"/>
          <a:ext cx="579858" cy="34596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18078</xdr:colOff>
      <xdr:row>25</xdr:row>
      <xdr:rowOff>9896</xdr:rowOff>
    </xdr:from>
    <xdr:to>
      <xdr:col>29</xdr:col>
      <xdr:colOff>118753</xdr:colOff>
      <xdr:row>27</xdr:row>
      <xdr:rowOff>13896</xdr:rowOff>
    </xdr:to>
    <xdr:cxnSp macro="">
      <xdr:nvCxnSpPr>
        <xdr:cNvPr id="10" name="Gerader Verbinder 9">
          <a:extLst>
            <a:ext uri="{FF2B5EF4-FFF2-40B4-BE49-F238E27FC236}">
              <a16:creationId xmlns:a16="http://schemas.microsoft.com/office/drawing/2014/main" id="{17150F5B-0AFA-4A14-A654-77457B1F3F72}"/>
            </a:ext>
          </a:extLst>
        </xdr:cNvPr>
        <xdr:cNvCxnSpPr/>
      </xdr:nvCxnSpPr>
      <xdr:spPr>
        <a:xfrm>
          <a:off x="6391169" y="2325584"/>
          <a:ext cx="555896" cy="3602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98961</xdr:colOff>
      <xdr:row>25</xdr:row>
      <xdr:rowOff>13896</xdr:rowOff>
    </xdr:from>
    <xdr:to>
      <xdr:col>36</xdr:col>
      <xdr:colOff>223599</xdr:colOff>
      <xdr:row>27</xdr:row>
      <xdr:rowOff>3599</xdr:rowOff>
    </xdr:to>
    <xdr:cxnSp macro="">
      <xdr:nvCxnSpPr>
        <xdr:cNvPr id="11" name="Gerader Verbinder 10">
          <a:extLst>
            <a:ext uri="{FF2B5EF4-FFF2-40B4-BE49-F238E27FC236}">
              <a16:creationId xmlns:a16="http://schemas.microsoft.com/office/drawing/2014/main" id="{14D67659-159D-450A-A2D3-AB7E122C9CE7}"/>
            </a:ext>
          </a:extLst>
        </xdr:cNvPr>
        <xdr:cNvCxnSpPr/>
      </xdr:nvCxnSpPr>
      <xdr:spPr>
        <a:xfrm flipH="1">
          <a:off x="8065325" y="2329584"/>
          <a:ext cx="579858" cy="34596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225897</xdr:colOff>
      <xdr:row>25</xdr:row>
      <xdr:rowOff>9897</xdr:rowOff>
    </xdr:from>
    <xdr:to>
      <xdr:col>39</xdr:col>
      <xdr:colOff>98961</xdr:colOff>
      <xdr:row>27</xdr:row>
      <xdr:rowOff>13897</xdr:rowOff>
    </xdr:to>
    <xdr:cxnSp macro="">
      <xdr:nvCxnSpPr>
        <xdr:cNvPr id="12" name="Gerader Verbinder 11">
          <a:extLst>
            <a:ext uri="{FF2B5EF4-FFF2-40B4-BE49-F238E27FC236}">
              <a16:creationId xmlns:a16="http://schemas.microsoft.com/office/drawing/2014/main" id="{7BF64EE0-245B-45A2-AA45-FD8B68613DCB}"/>
            </a:ext>
          </a:extLst>
        </xdr:cNvPr>
        <xdr:cNvCxnSpPr/>
      </xdr:nvCxnSpPr>
      <xdr:spPr>
        <a:xfrm>
          <a:off x="8647481" y="2325585"/>
          <a:ext cx="555896" cy="3602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98961</xdr:colOff>
      <xdr:row>25</xdr:row>
      <xdr:rowOff>13896</xdr:rowOff>
    </xdr:from>
    <xdr:to>
      <xdr:col>46</xdr:col>
      <xdr:colOff>223599</xdr:colOff>
      <xdr:row>27</xdr:row>
      <xdr:rowOff>3599</xdr:rowOff>
    </xdr:to>
    <xdr:cxnSp macro="">
      <xdr:nvCxnSpPr>
        <xdr:cNvPr id="13" name="Gerader Verbinder 12">
          <a:extLst>
            <a:ext uri="{FF2B5EF4-FFF2-40B4-BE49-F238E27FC236}">
              <a16:creationId xmlns:a16="http://schemas.microsoft.com/office/drawing/2014/main" id="{063F412E-A72E-4C9B-B45B-078492782753}"/>
            </a:ext>
          </a:extLst>
        </xdr:cNvPr>
        <xdr:cNvCxnSpPr/>
      </xdr:nvCxnSpPr>
      <xdr:spPr>
        <a:xfrm flipH="1">
          <a:off x="10341429" y="2329584"/>
          <a:ext cx="579858" cy="34596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225897</xdr:colOff>
      <xdr:row>25</xdr:row>
      <xdr:rowOff>9897</xdr:rowOff>
    </xdr:from>
    <xdr:to>
      <xdr:col>49</xdr:col>
      <xdr:colOff>98962</xdr:colOff>
      <xdr:row>27</xdr:row>
      <xdr:rowOff>13897</xdr:rowOff>
    </xdr:to>
    <xdr:cxnSp macro="">
      <xdr:nvCxnSpPr>
        <xdr:cNvPr id="14" name="Gerader Verbinder 13">
          <a:extLst>
            <a:ext uri="{FF2B5EF4-FFF2-40B4-BE49-F238E27FC236}">
              <a16:creationId xmlns:a16="http://schemas.microsoft.com/office/drawing/2014/main" id="{79675361-0539-4282-82F3-BE4567EAB03F}"/>
            </a:ext>
          </a:extLst>
        </xdr:cNvPr>
        <xdr:cNvCxnSpPr/>
      </xdr:nvCxnSpPr>
      <xdr:spPr>
        <a:xfrm>
          <a:off x="10923585" y="2325585"/>
          <a:ext cx="555896" cy="3602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54</xdr:col>
      <xdr:colOff>98961</xdr:colOff>
      <xdr:row>25</xdr:row>
      <xdr:rowOff>3999</xdr:rowOff>
    </xdr:from>
    <xdr:to>
      <xdr:col>56</xdr:col>
      <xdr:colOff>223598</xdr:colOff>
      <xdr:row>26</xdr:row>
      <xdr:rowOff>171832</xdr:rowOff>
    </xdr:to>
    <xdr:cxnSp macro="">
      <xdr:nvCxnSpPr>
        <xdr:cNvPr id="15" name="Gerader Verbinder 14">
          <a:extLst>
            <a:ext uri="{FF2B5EF4-FFF2-40B4-BE49-F238E27FC236}">
              <a16:creationId xmlns:a16="http://schemas.microsoft.com/office/drawing/2014/main" id="{DCEA1025-6790-46B2-88B3-6940AE4D10E9}"/>
            </a:ext>
          </a:extLst>
        </xdr:cNvPr>
        <xdr:cNvCxnSpPr/>
      </xdr:nvCxnSpPr>
      <xdr:spPr>
        <a:xfrm flipH="1">
          <a:off x="12617532" y="2319687"/>
          <a:ext cx="579858" cy="34596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56</xdr:col>
      <xdr:colOff>225896</xdr:colOff>
      <xdr:row>25</xdr:row>
      <xdr:rowOff>0</xdr:rowOff>
    </xdr:from>
    <xdr:to>
      <xdr:col>59</xdr:col>
      <xdr:colOff>98961</xdr:colOff>
      <xdr:row>27</xdr:row>
      <xdr:rowOff>4000</xdr:rowOff>
    </xdr:to>
    <xdr:cxnSp macro="">
      <xdr:nvCxnSpPr>
        <xdr:cNvPr id="16" name="Gerader Verbinder 15">
          <a:extLst>
            <a:ext uri="{FF2B5EF4-FFF2-40B4-BE49-F238E27FC236}">
              <a16:creationId xmlns:a16="http://schemas.microsoft.com/office/drawing/2014/main" id="{8D60DE80-522C-42D0-99BD-955F5AAAB72B}"/>
            </a:ext>
          </a:extLst>
        </xdr:cNvPr>
        <xdr:cNvCxnSpPr/>
      </xdr:nvCxnSpPr>
      <xdr:spPr>
        <a:xfrm>
          <a:off x="13199688" y="2315688"/>
          <a:ext cx="555896" cy="3602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64</xdr:col>
      <xdr:colOff>118754</xdr:colOff>
      <xdr:row>25</xdr:row>
      <xdr:rowOff>3999</xdr:rowOff>
    </xdr:from>
    <xdr:to>
      <xdr:col>67</xdr:col>
      <xdr:colOff>15781</xdr:colOff>
      <xdr:row>26</xdr:row>
      <xdr:rowOff>171832</xdr:rowOff>
    </xdr:to>
    <xdr:cxnSp macro="">
      <xdr:nvCxnSpPr>
        <xdr:cNvPr id="17" name="Gerader Verbinder 16">
          <a:extLst>
            <a:ext uri="{FF2B5EF4-FFF2-40B4-BE49-F238E27FC236}">
              <a16:creationId xmlns:a16="http://schemas.microsoft.com/office/drawing/2014/main" id="{DC2F94F5-1E41-4807-8928-BF763149C22B}"/>
            </a:ext>
          </a:extLst>
        </xdr:cNvPr>
        <xdr:cNvCxnSpPr/>
      </xdr:nvCxnSpPr>
      <xdr:spPr>
        <a:xfrm flipH="1">
          <a:off x="14913429" y="2319687"/>
          <a:ext cx="579858" cy="34596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67</xdr:col>
      <xdr:colOff>18079</xdr:colOff>
      <xdr:row>25</xdr:row>
      <xdr:rowOff>0</xdr:rowOff>
    </xdr:from>
    <xdr:to>
      <xdr:col>69</xdr:col>
      <xdr:colOff>118754</xdr:colOff>
      <xdr:row>27</xdr:row>
      <xdr:rowOff>4000</xdr:rowOff>
    </xdr:to>
    <xdr:cxnSp macro="">
      <xdr:nvCxnSpPr>
        <xdr:cNvPr id="18" name="Gerader Verbinder 17">
          <a:extLst>
            <a:ext uri="{FF2B5EF4-FFF2-40B4-BE49-F238E27FC236}">
              <a16:creationId xmlns:a16="http://schemas.microsoft.com/office/drawing/2014/main" id="{C96BB00B-DB74-421B-B16F-9BFB8DF15054}"/>
            </a:ext>
          </a:extLst>
        </xdr:cNvPr>
        <xdr:cNvCxnSpPr/>
      </xdr:nvCxnSpPr>
      <xdr:spPr>
        <a:xfrm>
          <a:off x="15495585" y="2315688"/>
          <a:ext cx="555896" cy="3602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74</xdr:col>
      <xdr:colOff>112816</xdr:colOff>
      <xdr:row>25</xdr:row>
      <xdr:rowOff>17854</xdr:rowOff>
    </xdr:from>
    <xdr:to>
      <xdr:col>77</xdr:col>
      <xdr:colOff>9843</xdr:colOff>
      <xdr:row>27</xdr:row>
      <xdr:rowOff>7557</xdr:rowOff>
    </xdr:to>
    <xdr:cxnSp macro="">
      <xdr:nvCxnSpPr>
        <xdr:cNvPr id="19" name="Gerader Verbinder 18">
          <a:extLst>
            <a:ext uri="{FF2B5EF4-FFF2-40B4-BE49-F238E27FC236}">
              <a16:creationId xmlns:a16="http://schemas.microsoft.com/office/drawing/2014/main" id="{BDE23CC7-747F-42F9-8C0A-A97AD4570319}"/>
            </a:ext>
          </a:extLst>
        </xdr:cNvPr>
        <xdr:cNvCxnSpPr/>
      </xdr:nvCxnSpPr>
      <xdr:spPr>
        <a:xfrm flipH="1">
          <a:off x="17183595" y="2333542"/>
          <a:ext cx="579858" cy="34596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77</xdr:col>
      <xdr:colOff>12141</xdr:colOff>
      <xdr:row>25</xdr:row>
      <xdr:rowOff>13855</xdr:rowOff>
    </xdr:from>
    <xdr:to>
      <xdr:col>79</xdr:col>
      <xdr:colOff>112816</xdr:colOff>
      <xdr:row>27</xdr:row>
      <xdr:rowOff>17855</xdr:rowOff>
    </xdr:to>
    <xdr:cxnSp macro="">
      <xdr:nvCxnSpPr>
        <xdr:cNvPr id="20" name="Gerader Verbinder 19">
          <a:extLst>
            <a:ext uri="{FF2B5EF4-FFF2-40B4-BE49-F238E27FC236}">
              <a16:creationId xmlns:a16="http://schemas.microsoft.com/office/drawing/2014/main" id="{68EA5467-1204-4FBE-9506-9F836A2ED87F}"/>
            </a:ext>
          </a:extLst>
        </xdr:cNvPr>
        <xdr:cNvCxnSpPr/>
      </xdr:nvCxnSpPr>
      <xdr:spPr>
        <a:xfrm>
          <a:off x="17765751" y="2329543"/>
          <a:ext cx="555896" cy="36026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115614</xdr:colOff>
      <xdr:row>31</xdr:row>
      <xdr:rowOff>5255</xdr:rowOff>
    </xdr:from>
    <xdr:to>
      <xdr:col>4</xdr:col>
      <xdr:colOff>110359</xdr:colOff>
      <xdr:row>32</xdr:row>
      <xdr:rowOff>178676</xdr:rowOff>
    </xdr:to>
    <xdr:cxnSp macro="">
      <xdr:nvCxnSpPr>
        <xdr:cNvPr id="22" name="Gerader Verbinder 21">
          <a:extLst>
            <a:ext uri="{FF2B5EF4-FFF2-40B4-BE49-F238E27FC236}">
              <a16:creationId xmlns:a16="http://schemas.microsoft.com/office/drawing/2014/main" id="{155CC3DD-95A3-A32E-211B-439D51E4B75B}"/>
            </a:ext>
          </a:extLst>
        </xdr:cNvPr>
        <xdr:cNvCxnSpPr/>
      </xdr:nvCxnSpPr>
      <xdr:spPr>
        <a:xfrm flipH="1">
          <a:off x="809297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115614</xdr:colOff>
      <xdr:row>31</xdr:row>
      <xdr:rowOff>10510</xdr:rowOff>
    </xdr:from>
    <xdr:to>
      <xdr:col>5</xdr:col>
      <xdr:colOff>120869</xdr:colOff>
      <xdr:row>32</xdr:row>
      <xdr:rowOff>178676</xdr:rowOff>
    </xdr:to>
    <xdr:cxnSp macro="">
      <xdr:nvCxnSpPr>
        <xdr:cNvPr id="23" name="Gerader Verbinder 22">
          <a:extLst>
            <a:ext uri="{FF2B5EF4-FFF2-40B4-BE49-F238E27FC236}">
              <a16:creationId xmlns:a16="http://schemas.microsoft.com/office/drawing/2014/main" id="{653846F5-BFDB-4A0B-BEAF-18EBB53C25DA}"/>
            </a:ext>
          </a:extLst>
        </xdr:cNvPr>
        <xdr:cNvCxnSpPr/>
      </xdr:nvCxnSpPr>
      <xdr:spPr>
        <a:xfrm>
          <a:off x="1040524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120869</xdr:colOff>
      <xdr:row>31</xdr:row>
      <xdr:rowOff>5255</xdr:rowOff>
    </xdr:from>
    <xdr:to>
      <xdr:col>9</xdr:col>
      <xdr:colOff>115614</xdr:colOff>
      <xdr:row>32</xdr:row>
      <xdr:rowOff>178676</xdr:rowOff>
    </xdr:to>
    <xdr:cxnSp macro="">
      <xdr:nvCxnSpPr>
        <xdr:cNvPr id="26" name="Gerader Verbinder 25">
          <a:extLst>
            <a:ext uri="{FF2B5EF4-FFF2-40B4-BE49-F238E27FC236}">
              <a16:creationId xmlns:a16="http://schemas.microsoft.com/office/drawing/2014/main" id="{EB131ADE-1245-44BA-891D-C06C1C2DF1FF}"/>
            </a:ext>
          </a:extLst>
        </xdr:cNvPr>
        <xdr:cNvCxnSpPr/>
      </xdr:nvCxnSpPr>
      <xdr:spPr>
        <a:xfrm flipH="1">
          <a:off x="1970690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120869</xdr:colOff>
      <xdr:row>31</xdr:row>
      <xdr:rowOff>10510</xdr:rowOff>
    </xdr:from>
    <xdr:to>
      <xdr:col>10</xdr:col>
      <xdr:colOff>126124</xdr:colOff>
      <xdr:row>32</xdr:row>
      <xdr:rowOff>178676</xdr:rowOff>
    </xdr:to>
    <xdr:cxnSp macro="">
      <xdr:nvCxnSpPr>
        <xdr:cNvPr id="27" name="Gerader Verbinder 26">
          <a:extLst>
            <a:ext uri="{FF2B5EF4-FFF2-40B4-BE49-F238E27FC236}">
              <a16:creationId xmlns:a16="http://schemas.microsoft.com/office/drawing/2014/main" id="{91142A07-6814-4ADB-8977-943251284006}"/>
            </a:ext>
          </a:extLst>
        </xdr:cNvPr>
        <xdr:cNvCxnSpPr/>
      </xdr:nvCxnSpPr>
      <xdr:spPr>
        <a:xfrm>
          <a:off x="2201917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120870</xdr:colOff>
      <xdr:row>31</xdr:row>
      <xdr:rowOff>5255</xdr:rowOff>
    </xdr:from>
    <xdr:to>
      <xdr:col>14</xdr:col>
      <xdr:colOff>115614</xdr:colOff>
      <xdr:row>32</xdr:row>
      <xdr:rowOff>178676</xdr:rowOff>
    </xdr:to>
    <xdr:cxnSp macro="">
      <xdr:nvCxnSpPr>
        <xdr:cNvPr id="28" name="Gerader Verbinder 27">
          <a:extLst>
            <a:ext uri="{FF2B5EF4-FFF2-40B4-BE49-F238E27FC236}">
              <a16:creationId xmlns:a16="http://schemas.microsoft.com/office/drawing/2014/main" id="{2728D0BB-BC0E-44FF-A471-C6797FAE7B64}"/>
            </a:ext>
          </a:extLst>
        </xdr:cNvPr>
        <xdr:cNvCxnSpPr/>
      </xdr:nvCxnSpPr>
      <xdr:spPr>
        <a:xfrm flipH="1">
          <a:off x="3358056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120869</xdr:colOff>
      <xdr:row>31</xdr:row>
      <xdr:rowOff>10510</xdr:rowOff>
    </xdr:from>
    <xdr:to>
      <xdr:col>15</xdr:col>
      <xdr:colOff>126125</xdr:colOff>
      <xdr:row>32</xdr:row>
      <xdr:rowOff>178676</xdr:rowOff>
    </xdr:to>
    <xdr:cxnSp macro="">
      <xdr:nvCxnSpPr>
        <xdr:cNvPr id="29" name="Gerader Verbinder 28">
          <a:extLst>
            <a:ext uri="{FF2B5EF4-FFF2-40B4-BE49-F238E27FC236}">
              <a16:creationId xmlns:a16="http://schemas.microsoft.com/office/drawing/2014/main" id="{0BFBF2F4-7F8B-4F7B-9D68-C54C6D158B7B}"/>
            </a:ext>
          </a:extLst>
        </xdr:cNvPr>
        <xdr:cNvCxnSpPr/>
      </xdr:nvCxnSpPr>
      <xdr:spPr>
        <a:xfrm>
          <a:off x="3589283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126125</xdr:colOff>
      <xdr:row>31</xdr:row>
      <xdr:rowOff>5255</xdr:rowOff>
    </xdr:from>
    <xdr:to>
      <xdr:col>19</xdr:col>
      <xdr:colOff>120869</xdr:colOff>
      <xdr:row>32</xdr:row>
      <xdr:rowOff>178676</xdr:rowOff>
    </xdr:to>
    <xdr:cxnSp macro="">
      <xdr:nvCxnSpPr>
        <xdr:cNvPr id="30" name="Gerader Verbinder 29">
          <a:extLst>
            <a:ext uri="{FF2B5EF4-FFF2-40B4-BE49-F238E27FC236}">
              <a16:creationId xmlns:a16="http://schemas.microsoft.com/office/drawing/2014/main" id="{2E679775-E6A3-4825-9270-9A1130A376DA}"/>
            </a:ext>
          </a:extLst>
        </xdr:cNvPr>
        <xdr:cNvCxnSpPr/>
      </xdr:nvCxnSpPr>
      <xdr:spPr>
        <a:xfrm flipH="1">
          <a:off x="4519449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126124</xdr:colOff>
      <xdr:row>31</xdr:row>
      <xdr:rowOff>10510</xdr:rowOff>
    </xdr:from>
    <xdr:to>
      <xdr:col>20</xdr:col>
      <xdr:colOff>131380</xdr:colOff>
      <xdr:row>32</xdr:row>
      <xdr:rowOff>178676</xdr:rowOff>
    </xdr:to>
    <xdr:cxnSp macro="">
      <xdr:nvCxnSpPr>
        <xdr:cNvPr id="31" name="Gerader Verbinder 30">
          <a:extLst>
            <a:ext uri="{FF2B5EF4-FFF2-40B4-BE49-F238E27FC236}">
              <a16:creationId xmlns:a16="http://schemas.microsoft.com/office/drawing/2014/main" id="{8165EC60-91AF-4AB4-938A-4697AA5F4480}"/>
            </a:ext>
          </a:extLst>
        </xdr:cNvPr>
        <xdr:cNvCxnSpPr/>
      </xdr:nvCxnSpPr>
      <xdr:spPr>
        <a:xfrm>
          <a:off x="4750676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126125</xdr:colOff>
      <xdr:row>31</xdr:row>
      <xdr:rowOff>5255</xdr:rowOff>
    </xdr:from>
    <xdr:to>
      <xdr:col>24</xdr:col>
      <xdr:colOff>120869</xdr:colOff>
      <xdr:row>32</xdr:row>
      <xdr:rowOff>178676</xdr:rowOff>
    </xdr:to>
    <xdr:cxnSp macro="">
      <xdr:nvCxnSpPr>
        <xdr:cNvPr id="32" name="Gerader Verbinder 31">
          <a:extLst>
            <a:ext uri="{FF2B5EF4-FFF2-40B4-BE49-F238E27FC236}">
              <a16:creationId xmlns:a16="http://schemas.microsoft.com/office/drawing/2014/main" id="{BBD79A0E-1CE0-4F34-9E19-523A2DA1E621}"/>
            </a:ext>
          </a:extLst>
        </xdr:cNvPr>
        <xdr:cNvCxnSpPr/>
      </xdr:nvCxnSpPr>
      <xdr:spPr>
        <a:xfrm flipH="1">
          <a:off x="5675587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126124</xdr:colOff>
      <xdr:row>31</xdr:row>
      <xdr:rowOff>10510</xdr:rowOff>
    </xdr:from>
    <xdr:to>
      <xdr:col>25</xdr:col>
      <xdr:colOff>131380</xdr:colOff>
      <xdr:row>32</xdr:row>
      <xdr:rowOff>178676</xdr:rowOff>
    </xdr:to>
    <xdr:cxnSp macro="">
      <xdr:nvCxnSpPr>
        <xdr:cNvPr id="33" name="Gerader Verbinder 32">
          <a:extLst>
            <a:ext uri="{FF2B5EF4-FFF2-40B4-BE49-F238E27FC236}">
              <a16:creationId xmlns:a16="http://schemas.microsoft.com/office/drawing/2014/main" id="{51535825-8DB0-48C9-8491-41A05D4A9B30}"/>
            </a:ext>
          </a:extLst>
        </xdr:cNvPr>
        <xdr:cNvCxnSpPr/>
      </xdr:nvCxnSpPr>
      <xdr:spPr>
        <a:xfrm>
          <a:off x="5906814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131380</xdr:colOff>
      <xdr:row>31</xdr:row>
      <xdr:rowOff>5255</xdr:rowOff>
    </xdr:from>
    <xdr:to>
      <xdr:col>29</xdr:col>
      <xdr:colOff>126124</xdr:colOff>
      <xdr:row>32</xdr:row>
      <xdr:rowOff>178676</xdr:rowOff>
    </xdr:to>
    <xdr:cxnSp macro="">
      <xdr:nvCxnSpPr>
        <xdr:cNvPr id="34" name="Gerader Verbinder 33">
          <a:extLst>
            <a:ext uri="{FF2B5EF4-FFF2-40B4-BE49-F238E27FC236}">
              <a16:creationId xmlns:a16="http://schemas.microsoft.com/office/drawing/2014/main" id="{AF52A0D5-D2A3-4A41-8916-22C8525DE6B5}"/>
            </a:ext>
          </a:extLst>
        </xdr:cNvPr>
        <xdr:cNvCxnSpPr/>
      </xdr:nvCxnSpPr>
      <xdr:spPr>
        <a:xfrm flipH="1">
          <a:off x="6836980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131379</xdr:colOff>
      <xdr:row>31</xdr:row>
      <xdr:rowOff>10510</xdr:rowOff>
    </xdr:from>
    <xdr:to>
      <xdr:col>30</xdr:col>
      <xdr:colOff>136635</xdr:colOff>
      <xdr:row>32</xdr:row>
      <xdr:rowOff>178676</xdr:rowOff>
    </xdr:to>
    <xdr:cxnSp macro="">
      <xdr:nvCxnSpPr>
        <xdr:cNvPr id="35" name="Gerader Verbinder 34">
          <a:extLst>
            <a:ext uri="{FF2B5EF4-FFF2-40B4-BE49-F238E27FC236}">
              <a16:creationId xmlns:a16="http://schemas.microsoft.com/office/drawing/2014/main" id="{B0AB94A0-F424-438B-8079-76BE73D5235C}"/>
            </a:ext>
          </a:extLst>
        </xdr:cNvPr>
        <xdr:cNvCxnSpPr/>
      </xdr:nvCxnSpPr>
      <xdr:spPr>
        <a:xfrm>
          <a:off x="7068207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126125</xdr:colOff>
      <xdr:row>31</xdr:row>
      <xdr:rowOff>5255</xdr:rowOff>
    </xdr:from>
    <xdr:to>
      <xdr:col>34</xdr:col>
      <xdr:colOff>120869</xdr:colOff>
      <xdr:row>32</xdr:row>
      <xdr:rowOff>178676</xdr:rowOff>
    </xdr:to>
    <xdr:cxnSp macro="">
      <xdr:nvCxnSpPr>
        <xdr:cNvPr id="36" name="Gerader Verbinder 35">
          <a:extLst>
            <a:ext uri="{FF2B5EF4-FFF2-40B4-BE49-F238E27FC236}">
              <a16:creationId xmlns:a16="http://schemas.microsoft.com/office/drawing/2014/main" id="{7BE6623E-771C-49EF-828C-492D75EB25DD}"/>
            </a:ext>
          </a:extLst>
        </xdr:cNvPr>
        <xdr:cNvCxnSpPr/>
      </xdr:nvCxnSpPr>
      <xdr:spPr>
        <a:xfrm flipH="1">
          <a:off x="7987863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126124</xdr:colOff>
      <xdr:row>31</xdr:row>
      <xdr:rowOff>10510</xdr:rowOff>
    </xdr:from>
    <xdr:to>
      <xdr:col>35</xdr:col>
      <xdr:colOff>131380</xdr:colOff>
      <xdr:row>32</xdr:row>
      <xdr:rowOff>178676</xdr:rowOff>
    </xdr:to>
    <xdr:cxnSp macro="">
      <xdr:nvCxnSpPr>
        <xdr:cNvPr id="37" name="Gerader Verbinder 36">
          <a:extLst>
            <a:ext uri="{FF2B5EF4-FFF2-40B4-BE49-F238E27FC236}">
              <a16:creationId xmlns:a16="http://schemas.microsoft.com/office/drawing/2014/main" id="{9B375FA1-7669-4B16-8EAA-CF3D864DAF8B}"/>
            </a:ext>
          </a:extLst>
        </xdr:cNvPr>
        <xdr:cNvCxnSpPr/>
      </xdr:nvCxnSpPr>
      <xdr:spPr>
        <a:xfrm>
          <a:off x="8219090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131380</xdr:colOff>
      <xdr:row>31</xdr:row>
      <xdr:rowOff>5255</xdr:rowOff>
    </xdr:from>
    <xdr:to>
      <xdr:col>39</xdr:col>
      <xdr:colOff>126125</xdr:colOff>
      <xdr:row>32</xdr:row>
      <xdr:rowOff>178676</xdr:rowOff>
    </xdr:to>
    <xdr:cxnSp macro="">
      <xdr:nvCxnSpPr>
        <xdr:cNvPr id="38" name="Gerader Verbinder 37">
          <a:extLst>
            <a:ext uri="{FF2B5EF4-FFF2-40B4-BE49-F238E27FC236}">
              <a16:creationId xmlns:a16="http://schemas.microsoft.com/office/drawing/2014/main" id="{AC9C2BD3-6E5A-4B4B-91E5-D355F8C7A600}"/>
            </a:ext>
          </a:extLst>
        </xdr:cNvPr>
        <xdr:cNvCxnSpPr/>
      </xdr:nvCxnSpPr>
      <xdr:spPr>
        <a:xfrm flipH="1">
          <a:off x="9149256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131380</xdr:colOff>
      <xdr:row>31</xdr:row>
      <xdr:rowOff>10510</xdr:rowOff>
    </xdr:from>
    <xdr:to>
      <xdr:col>40</xdr:col>
      <xdr:colOff>136635</xdr:colOff>
      <xdr:row>32</xdr:row>
      <xdr:rowOff>178676</xdr:rowOff>
    </xdr:to>
    <xdr:cxnSp macro="">
      <xdr:nvCxnSpPr>
        <xdr:cNvPr id="39" name="Gerader Verbinder 38">
          <a:extLst>
            <a:ext uri="{FF2B5EF4-FFF2-40B4-BE49-F238E27FC236}">
              <a16:creationId xmlns:a16="http://schemas.microsoft.com/office/drawing/2014/main" id="{BA21C873-5629-4235-9ED7-E5F68446CC3A}"/>
            </a:ext>
          </a:extLst>
        </xdr:cNvPr>
        <xdr:cNvCxnSpPr/>
      </xdr:nvCxnSpPr>
      <xdr:spPr>
        <a:xfrm>
          <a:off x="9380483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126125</xdr:colOff>
      <xdr:row>31</xdr:row>
      <xdr:rowOff>0</xdr:rowOff>
    </xdr:from>
    <xdr:to>
      <xdr:col>44</xdr:col>
      <xdr:colOff>120870</xdr:colOff>
      <xdr:row>32</xdr:row>
      <xdr:rowOff>173421</xdr:rowOff>
    </xdr:to>
    <xdr:cxnSp macro="">
      <xdr:nvCxnSpPr>
        <xdr:cNvPr id="40" name="Gerader Verbinder 39">
          <a:extLst>
            <a:ext uri="{FF2B5EF4-FFF2-40B4-BE49-F238E27FC236}">
              <a16:creationId xmlns:a16="http://schemas.microsoft.com/office/drawing/2014/main" id="{CDA22A6B-1C6A-4F96-8DD9-B98C2A922D48}"/>
            </a:ext>
          </a:extLst>
        </xdr:cNvPr>
        <xdr:cNvCxnSpPr/>
      </xdr:nvCxnSpPr>
      <xdr:spPr>
        <a:xfrm flipH="1">
          <a:off x="10300139" y="3494690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126125</xdr:colOff>
      <xdr:row>31</xdr:row>
      <xdr:rowOff>5255</xdr:rowOff>
    </xdr:from>
    <xdr:to>
      <xdr:col>45</xdr:col>
      <xdr:colOff>131380</xdr:colOff>
      <xdr:row>32</xdr:row>
      <xdr:rowOff>173421</xdr:rowOff>
    </xdr:to>
    <xdr:cxnSp macro="">
      <xdr:nvCxnSpPr>
        <xdr:cNvPr id="41" name="Gerader Verbinder 40">
          <a:extLst>
            <a:ext uri="{FF2B5EF4-FFF2-40B4-BE49-F238E27FC236}">
              <a16:creationId xmlns:a16="http://schemas.microsoft.com/office/drawing/2014/main" id="{55E7B9E9-F5DF-489B-9DFD-F831C7A81DCC}"/>
            </a:ext>
          </a:extLst>
        </xdr:cNvPr>
        <xdr:cNvCxnSpPr/>
      </xdr:nvCxnSpPr>
      <xdr:spPr>
        <a:xfrm>
          <a:off x="10531366" y="3499945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48</xdr:col>
      <xdr:colOff>131380</xdr:colOff>
      <xdr:row>31</xdr:row>
      <xdr:rowOff>0</xdr:rowOff>
    </xdr:from>
    <xdr:to>
      <xdr:col>49</xdr:col>
      <xdr:colOff>126125</xdr:colOff>
      <xdr:row>32</xdr:row>
      <xdr:rowOff>173421</xdr:rowOff>
    </xdr:to>
    <xdr:cxnSp macro="">
      <xdr:nvCxnSpPr>
        <xdr:cNvPr id="42" name="Gerader Verbinder 41">
          <a:extLst>
            <a:ext uri="{FF2B5EF4-FFF2-40B4-BE49-F238E27FC236}">
              <a16:creationId xmlns:a16="http://schemas.microsoft.com/office/drawing/2014/main" id="{92892323-AADB-4269-BA35-BD0539E5FA1F}"/>
            </a:ext>
          </a:extLst>
        </xdr:cNvPr>
        <xdr:cNvCxnSpPr/>
      </xdr:nvCxnSpPr>
      <xdr:spPr>
        <a:xfrm flipH="1">
          <a:off x="11461532" y="3494690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49</xdr:col>
      <xdr:colOff>131380</xdr:colOff>
      <xdr:row>31</xdr:row>
      <xdr:rowOff>5255</xdr:rowOff>
    </xdr:from>
    <xdr:to>
      <xdr:col>50</xdr:col>
      <xdr:colOff>136635</xdr:colOff>
      <xdr:row>32</xdr:row>
      <xdr:rowOff>173421</xdr:rowOff>
    </xdr:to>
    <xdr:cxnSp macro="">
      <xdr:nvCxnSpPr>
        <xdr:cNvPr id="43" name="Gerader Verbinder 42">
          <a:extLst>
            <a:ext uri="{FF2B5EF4-FFF2-40B4-BE49-F238E27FC236}">
              <a16:creationId xmlns:a16="http://schemas.microsoft.com/office/drawing/2014/main" id="{9501E7F4-BD0A-442C-B249-1D66E74F08B5}"/>
            </a:ext>
          </a:extLst>
        </xdr:cNvPr>
        <xdr:cNvCxnSpPr/>
      </xdr:nvCxnSpPr>
      <xdr:spPr>
        <a:xfrm>
          <a:off x="11692759" y="3499945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126124</xdr:colOff>
      <xdr:row>31</xdr:row>
      <xdr:rowOff>5255</xdr:rowOff>
    </xdr:from>
    <xdr:to>
      <xdr:col>54</xdr:col>
      <xdr:colOff>120869</xdr:colOff>
      <xdr:row>32</xdr:row>
      <xdr:rowOff>178676</xdr:rowOff>
    </xdr:to>
    <xdr:cxnSp macro="">
      <xdr:nvCxnSpPr>
        <xdr:cNvPr id="44" name="Gerader Verbinder 43">
          <a:extLst>
            <a:ext uri="{FF2B5EF4-FFF2-40B4-BE49-F238E27FC236}">
              <a16:creationId xmlns:a16="http://schemas.microsoft.com/office/drawing/2014/main" id="{A4C8FF01-9562-43CA-B257-411CED5B0EA4}"/>
            </a:ext>
          </a:extLst>
        </xdr:cNvPr>
        <xdr:cNvCxnSpPr/>
      </xdr:nvCxnSpPr>
      <xdr:spPr>
        <a:xfrm flipH="1">
          <a:off x="12612414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54</xdr:col>
      <xdr:colOff>126124</xdr:colOff>
      <xdr:row>31</xdr:row>
      <xdr:rowOff>10510</xdr:rowOff>
    </xdr:from>
    <xdr:to>
      <xdr:col>55</xdr:col>
      <xdr:colOff>131379</xdr:colOff>
      <xdr:row>32</xdr:row>
      <xdr:rowOff>178676</xdr:rowOff>
    </xdr:to>
    <xdr:cxnSp macro="">
      <xdr:nvCxnSpPr>
        <xdr:cNvPr id="45" name="Gerader Verbinder 44">
          <a:extLst>
            <a:ext uri="{FF2B5EF4-FFF2-40B4-BE49-F238E27FC236}">
              <a16:creationId xmlns:a16="http://schemas.microsoft.com/office/drawing/2014/main" id="{8615C3C6-2061-4BDD-B65F-0B44FFC431F6}"/>
            </a:ext>
          </a:extLst>
        </xdr:cNvPr>
        <xdr:cNvCxnSpPr/>
      </xdr:nvCxnSpPr>
      <xdr:spPr>
        <a:xfrm>
          <a:off x="12843641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131379</xdr:colOff>
      <xdr:row>31</xdr:row>
      <xdr:rowOff>5255</xdr:rowOff>
    </xdr:from>
    <xdr:to>
      <xdr:col>59</xdr:col>
      <xdr:colOff>126124</xdr:colOff>
      <xdr:row>32</xdr:row>
      <xdr:rowOff>178676</xdr:rowOff>
    </xdr:to>
    <xdr:cxnSp macro="">
      <xdr:nvCxnSpPr>
        <xdr:cNvPr id="46" name="Gerader Verbinder 45">
          <a:extLst>
            <a:ext uri="{FF2B5EF4-FFF2-40B4-BE49-F238E27FC236}">
              <a16:creationId xmlns:a16="http://schemas.microsoft.com/office/drawing/2014/main" id="{50D0CBBB-0A0C-4800-8E62-AA54BF18BB00}"/>
            </a:ext>
          </a:extLst>
        </xdr:cNvPr>
        <xdr:cNvCxnSpPr/>
      </xdr:nvCxnSpPr>
      <xdr:spPr>
        <a:xfrm flipH="1">
          <a:off x="13773807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59</xdr:col>
      <xdr:colOff>131379</xdr:colOff>
      <xdr:row>31</xdr:row>
      <xdr:rowOff>10510</xdr:rowOff>
    </xdr:from>
    <xdr:to>
      <xdr:col>60</xdr:col>
      <xdr:colOff>136634</xdr:colOff>
      <xdr:row>32</xdr:row>
      <xdr:rowOff>178676</xdr:rowOff>
    </xdr:to>
    <xdr:cxnSp macro="">
      <xdr:nvCxnSpPr>
        <xdr:cNvPr id="47" name="Gerader Verbinder 46">
          <a:extLst>
            <a:ext uri="{FF2B5EF4-FFF2-40B4-BE49-F238E27FC236}">
              <a16:creationId xmlns:a16="http://schemas.microsoft.com/office/drawing/2014/main" id="{C41C645F-304C-40F7-B463-421871641BC4}"/>
            </a:ext>
          </a:extLst>
        </xdr:cNvPr>
        <xdr:cNvCxnSpPr/>
      </xdr:nvCxnSpPr>
      <xdr:spPr>
        <a:xfrm>
          <a:off x="14005034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63</xdr:col>
      <xdr:colOff>120869</xdr:colOff>
      <xdr:row>31</xdr:row>
      <xdr:rowOff>5255</xdr:rowOff>
    </xdr:from>
    <xdr:to>
      <xdr:col>64</xdr:col>
      <xdr:colOff>115614</xdr:colOff>
      <xdr:row>32</xdr:row>
      <xdr:rowOff>178676</xdr:rowOff>
    </xdr:to>
    <xdr:cxnSp macro="">
      <xdr:nvCxnSpPr>
        <xdr:cNvPr id="48" name="Gerader Verbinder 47">
          <a:extLst>
            <a:ext uri="{FF2B5EF4-FFF2-40B4-BE49-F238E27FC236}">
              <a16:creationId xmlns:a16="http://schemas.microsoft.com/office/drawing/2014/main" id="{7009CA6B-F9AE-46C7-B25B-E1B1753148B2}"/>
            </a:ext>
          </a:extLst>
        </xdr:cNvPr>
        <xdr:cNvCxnSpPr/>
      </xdr:nvCxnSpPr>
      <xdr:spPr>
        <a:xfrm flipH="1">
          <a:off x="14919435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64</xdr:col>
      <xdr:colOff>120869</xdr:colOff>
      <xdr:row>31</xdr:row>
      <xdr:rowOff>10510</xdr:rowOff>
    </xdr:from>
    <xdr:to>
      <xdr:col>65</xdr:col>
      <xdr:colOff>126124</xdr:colOff>
      <xdr:row>32</xdr:row>
      <xdr:rowOff>178676</xdr:rowOff>
    </xdr:to>
    <xdr:cxnSp macro="">
      <xdr:nvCxnSpPr>
        <xdr:cNvPr id="49" name="Gerader Verbinder 48">
          <a:extLst>
            <a:ext uri="{FF2B5EF4-FFF2-40B4-BE49-F238E27FC236}">
              <a16:creationId xmlns:a16="http://schemas.microsoft.com/office/drawing/2014/main" id="{6C877BA3-E194-4907-B608-4189FBECD5A0}"/>
            </a:ext>
          </a:extLst>
        </xdr:cNvPr>
        <xdr:cNvCxnSpPr/>
      </xdr:nvCxnSpPr>
      <xdr:spPr>
        <a:xfrm>
          <a:off x="15150662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68</xdr:col>
      <xdr:colOff>126125</xdr:colOff>
      <xdr:row>31</xdr:row>
      <xdr:rowOff>5255</xdr:rowOff>
    </xdr:from>
    <xdr:to>
      <xdr:col>69</xdr:col>
      <xdr:colOff>120869</xdr:colOff>
      <xdr:row>32</xdr:row>
      <xdr:rowOff>178676</xdr:rowOff>
    </xdr:to>
    <xdr:cxnSp macro="">
      <xdr:nvCxnSpPr>
        <xdr:cNvPr id="50" name="Gerader Verbinder 49">
          <a:extLst>
            <a:ext uri="{FF2B5EF4-FFF2-40B4-BE49-F238E27FC236}">
              <a16:creationId xmlns:a16="http://schemas.microsoft.com/office/drawing/2014/main" id="{92B42D90-AC75-45C9-91B3-F37E973C9847}"/>
            </a:ext>
          </a:extLst>
        </xdr:cNvPr>
        <xdr:cNvCxnSpPr/>
      </xdr:nvCxnSpPr>
      <xdr:spPr>
        <a:xfrm flipH="1">
          <a:off x="16080828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69</xdr:col>
      <xdr:colOff>126124</xdr:colOff>
      <xdr:row>31</xdr:row>
      <xdr:rowOff>10510</xdr:rowOff>
    </xdr:from>
    <xdr:to>
      <xdr:col>70</xdr:col>
      <xdr:colOff>131379</xdr:colOff>
      <xdr:row>32</xdr:row>
      <xdr:rowOff>178676</xdr:rowOff>
    </xdr:to>
    <xdr:cxnSp macro="">
      <xdr:nvCxnSpPr>
        <xdr:cNvPr id="51" name="Gerader Verbinder 50">
          <a:extLst>
            <a:ext uri="{FF2B5EF4-FFF2-40B4-BE49-F238E27FC236}">
              <a16:creationId xmlns:a16="http://schemas.microsoft.com/office/drawing/2014/main" id="{6F6D1030-B345-41B9-BE73-FD56E93A0AB1}"/>
            </a:ext>
          </a:extLst>
        </xdr:cNvPr>
        <xdr:cNvCxnSpPr/>
      </xdr:nvCxnSpPr>
      <xdr:spPr>
        <a:xfrm>
          <a:off x="16312055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126125</xdr:colOff>
      <xdr:row>31</xdr:row>
      <xdr:rowOff>5255</xdr:rowOff>
    </xdr:from>
    <xdr:to>
      <xdr:col>74</xdr:col>
      <xdr:colOff>120869</xdr:colOff>
      <xdr:row>32</xdr:row>
      <xdr:rowOff>178676</xdr:rowOff>
    </xdr:to>
    <xdr:cxnSp macro="">
      <xdr:nvCxnSpPr>
        <xdr:cNvPr id="52" name="Gerader Verbinder 51">
          <a:extLst>
            <a:ext uri="{FF2B5EF4-FFF2-40B4-BE49-F238E27FC236}">
              <a16:creationId xmlns:a16="http://schemas.microsoft.com/office/drawing/2014/main" id="{E18725CB-E784-426E-9A47-57593D8B8DA8}"/>
            </a:ext>
          </a:extLst>
        </xdr:cNvPr>
        <xdr:cNvCxnSpPr/>
      </xdr:nvCxnSpPr>
      <xdr:spPr>
        <a:xfrm flipH="1">
          <a:off x="17236966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74</xdr:col>
      <xdr:colOff>126124</xdr:colOff>
      <xdr:row>31</xdr:row>
      <xdr:rowOff>10510</xdr:rowOff>
    </xdr:from>
    <xdr:to>
      <xdr:col>75</xdr:col>
      <xdr:colOff>131379</xdr:colOff>
      <xdr:row>32</xdr:row>
      <xdr:rowOff>178676</xdr:rowOff>
    </xdr:to>
    <xdr:cxnSp macro="">
      <xdr:nvCxnSpPr>
        <xdr:cNvPr id="53" name="Gerader Verbinder 52">
          <a:extLst>
            <a:ext uri="{FF2B5EF4-FFF2-40B4-BE49-F238E27FC236}">
              <a16:creationId xmlns:a16="http://schemas.microsoft.com/office/drawing/2014/main" id="{49A7B912-23B6-4DBB-B618-C80634F02E75}"/>
            </a:ext>
          </a:extLst>
        </xdr:cNvPr>
        <xdr:cNvCxnSpPr/>
      </xdr:nvCxnSpPr>
      <xdr:spPr>
        <a:xfrm>
          <a:off x="17468193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78</xdr:col>
      <xdr:colOff>131380</xdr:colOff>
      <xdr:row>31</xdr:row>
      <xdr:rowOff>5255</xdr:rowOff>
    </xdr:from>
    <xdr:to>
      <xdr:col>79</xdr:col>
      <xdr:colOff>126124</xdr:colOff>
      <xdr:row>32</xdr:row>
      <xdr:rowOff>178676</xdr:rowOff>
    </xdr:to>
    <xdr:cxnSp macro="">
      <xdr:nvCxnSpPr>
        <xdr:cNvPr id="54" name="Gerader Verbinder 53">
          <a:extLst>
            <a:ext uri="{FF2B5EF4-FFF2-40B4-BE49-F238E27FC236}">
              <a16:creationId xmlns:a16="http://schemas.microsoft.com/office/drawing/2014/main" id="{C3F5854B-EA43-4665-92CA-CC74BB5D559D}"/>
            </a:ext>
          </a:extLst>
        </xdr:cNvPr>
        <xdr:cNvCxnSpPr/>
      </xdr:nvCxnSpPr>
      <xdr:spPr>
        <a:xfrm flipH="1">
          <a:off x="18398359" y="3499945"/>
          <a:ext cx="225972" cy="35735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79</xdr:col>
      <xdr:colOff>131379</xdr:colOff>
      <xdr:row>31</xdr:row>
      <xdr:rowOff>10510</xdr:rowOff>
    </xdr:from>
    <xdr:to>
      <xdr:col>80</xdr:col>
      <xdr:colOff>136635</xdr:colOff>
      <xdr:row>32</xdr:row>
      <xdr:rowOff>178676</xdr:rowOff>
    </xdr:to>
    <xdr:cxnSp macro="">
      <xdr:nvCxnSpPr>
        <xdr:cNvPr id="55" name="Gerader Verbinder 54">
          <a:extLst>
            <a:ext uri="{FF2B5EF4-FFF2-40B4-BE49-F238E27FC236}">
              <a16:creationId xmlns:a16="http://schemas.microsoft.com/office/drawing/2014/main" id="{E0B841DA-BEE1-4F5D-A01E-E1244A37DAF1}"/>
            </a:ext>
          </a:extLst>
        </xdr:cNvPr>
        <xdr:cNvCxnSpPr/>
      </xdr:nvCxnSpPr>
      <xdr:spPr>
        <a:xfrm>
          <a:off x="18629586" y="3505200"/>
          <a:ext cx="236483" cy="35209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182451</xdr:colOff>
      <xdr:row>19</xdr:row>
      <xdr:rowOff>29923</xdr:rowOff>
    </xdr:from>
    <xdr:to>
      <xdr:col>78</xdr:col>
      <xdr:colOff>53662</xdr:colOff>
      <xdr:row>20</xdr:row>
      <xdr:rowOff>119183</xdr:rowOff>
    </xdr:to>
    <xdr:sp macro="" textlink="">
      <xdr:nvSpPr>
        <xdr:cNvPr id="2" name="Geschweifte Klammer rechts 1">
          <a:extLst>
            <a:ext uri="{FF2B5EF4-FFF2-40B4-BE49-F238E27FC236}">
              <a16:creationId xmlns:a16="http://schemas.microsoft.com/office/drawing/2014/main" id="{008EBF30-63C6-F911-29E9-438477163C41}"/>
            </a:ext>
          </a:extLst>
        </xdr:cNvPr>
        <xdr:cNvSpPr/>
      </xdr:nvSpPr>
      <xdr:spPr>
        <a:xfrm rot="16200000">
          <a:off x="9679707" y="-4803893"/>
          <a:ext cx="272140" cy="16929851"/>
        </a:xfrm>
        <a:prstGeom prst="rightBrace">
          <a:avLst>
            <a:gd name="adj1" fmla="val 13090"/>
            <a:gd name="adj2" fmla="val 50000"/>
          </a:avLst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240497</xdr:colOff>
      <xdr:row>34</xdr:row>
      <xdr:rowOff>135619</xdr:rowOff>
    </xdr:from>
    <xdr:to>
      <xdr:col>11</xdr:col>
      <xdr:colOff>188489</xdr:colOff>
      <xdr:row>36</xdr:row>
      <xdr:rowOff>6031</xdr:rowOff>
    </xdr:to>
    <xdr:sp macro="" textlink="">
      <xdr:nvSpPr>
        <xdr:cNvPr id="102" name="Gleichschenkliges Dreieck 101">
          <a:extLst>
            <a:ext uri="{FF2B5EF4-FFF2-40B4-BE49-F238E27FC236}">
              <a16:creationId xmlns:a16="http://schemas.microsoft.com/office/drawing/2014/main" id="{14BFAD7C-1F72-4BCB-81DA-F6DD9D7EBDCF}"/>
            </a:ext>
          </a:extLst>
        </xdr:cNvPr>
        <xdr:cNvSpPr/>
      </xdr:nvSpPr>
      <xdr:spPr>
        <a:xfrm>
          <a:off x="1569112" y="6446542"/>
          <a:ext cx="2273069" cy="241643"/>
        </a:xfrm>
        <a:prstGeom prst="triangl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303420</xdr:colOff>
      <xdr:row>4</xdr:row>
      <xdr:rowOff>68384</xdr:rowOff>
    </xdr:from>
    <xdr:to>
      <xdr:col>9</xdr:col>
      <xdr:colOff>117624</xdr:colOff>
      <xdr:row>11</xdr:row>
      <xdr:rowOff>58029</xdr:rowOff>
    </xdr:to>
    <xdr:sp macro="" textlink="">
      <xdr:nvSpPr>
        <xdr:cNvPr id="103" name="Gleichschenkliges Dreieck 102">
          <a:extLst>
            <a:ext uri="{FF2B5EF4-FFF2-40B4-BE49-F238E27FC236}">
              <a16:creationId xmlns:a16="http://schemas.microsoft.com/office/drawing/2014/main" id="{C3334DE7-14E6-4EAC-B964-137CEEC64A42}"/>
            </a:ext>
          </a:extLst>
        </xdr:cNvPr>
        <xdr:cNvSpPr/>
      </xdr:nvSpPr>
      <xdr:spPr>
        <a:xfrm>
          <a:off x="1632035" y="810846"/>
          <a:ext cx="1474974" cy="1288952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6</xdr:col>
      <xdr:colOff>50592</xdr:colOff>
      <xdr:row>11</xdr:row>
      <xdr:rowOff>76004</xdr:rowOff>
    </xdr:from>
    <xdr:to>
      <xdr:col>10</xdr:col>
      <xdr:colOff>195779</xdr:colOff>
      <xdr:row>18</xdr:row>
      <xdr:rowOff>68384</xdr:rowOff>
    </xdr:to>
    <xdr:sp macro="" textlink="">
      <xdr:nvSpPr>
        <xdr:cNvPr id="104" name="Gleichschenkliges Dreieck 103">
          <a:extLst>
            <a:ext uri="{FF2B5EF4-FFF2-40B4-BE49-F238E27FC236}">
              <a16:creationId xmlns:a16="http://schemas.microsoft.com/office/drawing/2014/main" id="{21712465-B0C5-4460-A26B-83108CF41E63}"/>
            </a:ext>
          </a:extLst>
        </xdr:cNvPr>
        <xdr:cNvSpPr/>
      </xdr:nvSpPr>
      <xdr:spPr>
        <a:xfrm>
          <a:off x="2043515" y="2117773"/>
          <a:ext cx="1473802" cy="1291688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190293</xdr:colOff>
      <xdr:row>18</xdr:row>
      <xdr:rowOff>83624</xdr:rowOff>
    </xdr:from>
    <xdr:to>
      <xdr:col>9</xdr:col>
      <xdr:colOff>3324</xdr:colOff>
      <xdr:row>25</xdr:row>
      <xdr:rowOff>76004</xdr:rowOff>
    </xdr:to>
    <xdr:sp macro="" textlink="">
      <xdr:nvSpPr>
        <xdr:cNvPr id="105" name="Gleichschenkliges Dreieck 104">
          <a:extLst>
            <a:ext uri="{FF2B5EF4-FFF2-40B4-BE49-F238E27FC236}">
              <a16:creationId xmlns:a16="http://schemas.microsoft.com/office/drawing/2014/main" id="{FAAF5313-71D6-42A4-9DD8-C2B1C99481FA}"/>
            </a:ext>
          </a:extLst>
        </xdr:cNvPr>
        <xdr:cNvSpPr/>
      </xdr:nvSpPr>
      <xdr:spPr>
        <a:xfrm>
          <a:off x="1518908" y="3424701"/>
          <a:ext cx="1473801" cy="1291688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9</xdr:col>
      <xdr:colOff>180718</xdr:colOff>
      <xdr:row>9</xdr:row>
      <xdr:rowOff>182684</xdr:rowOff>
    </xdr:from>
    <xdr:to>
      <xdr:col>10</xdr:col>
      <xdr:colOff>136953</xdr:colOff>
      <xdr:row>12</xdr:row>
      <xdr:rowOff>136964</xdr:rowOff>
    </xdr:to>
    <xdr:sp macro="" textlink="">
      <xdr:nvSpPr>
        <xdr:cNvPr id="106" name="Pfeil: nach links gekrümmt 105">
          <a:extLst>
            <a:ext uri="{FF2B5EF4-FFF2-40B4-BE49-F238E27FC236}">
              <a16:creationId xmlns:a16="http://schemas.microsoft.com/office/drawing/2014/main" id="{45BEDBFE-6082-4B86-A9E6-3F83F18246DA}"/>
            </a:ext>
          </a:extLst>
        </xdr:cNvPr>
        <xdr:cNvSpPr/>
      </xdr:nvSpPr>
      <xdr:spPr>
        <a:xfrm>
          <a:off x="3170103" y="1853222"/>
          <a:ext cx="288388" cy="511127"/>
        </a:xfrm>
        <a:prstGeom prst="curvedLeftArrow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220773</xdr:colOff>
      <xdr:row>16</xdr:row>
      <xdr:rowOff>182684</xdr:rowOff>
    </xdr:from>
    <xdr:to>
      <xdr:col>11</xdr:col>
      <xdr:colOff>178179</xdr:colOff>
      <xdr:row>19</xdr:row>
      <xdr:rowOff>136964</xdr:rowOff>
    </xdr:to>
    <xdr:sp macro="" textlink="">
      <xdr:nvSpPr>
        <xdr:cNvPr id="107" name="Pfeil: nach links gekrümmt 106">
          <a:extLst>
            <a:ext uri="{FF2B5EF4-FFF2-40B4-BE49-F238E27FC236}">
              <a16:creationId xmlns:a16="http://schemas.microsoft.com/office/drawing/2014/main" id="{75FA14E6-5923-4029-83BE-4A1461988419}"/>
            </a:ext>
          </a:extLst>
        </xdr:cNvPr>
        <xdr:cNvSpPr/>
      </xdr:nvSpPr>
      <xdr:spPr>
        <a:xfrm>
          <a:off x="3542311" y="3152530"/>
          <a:ext cx="289560" cy="511126"/>
        </a:xfrm>
        <a:prstGeom prst="curvedLeftArrow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310890</xdr:colOff>
      <xdr:row>37</xdr:row>
      <xdr:rowOff>64248</xdr:rowOff>
    </xdr:from>
    <xdr:to>
      <xdr:col>3</xdr:col>
      <xdr:colOff>283015</xdr:colOff>
      <xdr:row>40</xdr:row>
      <xdr:rowOff>14882</xdr:rowOff>
    </xdr:to>
    <xdr:sp macro="" textlink="">
      <xdr:nvSpPr>
        <xdr:cNvPr id="108" name="Pfeil: nach links gekrümmt 107">
          <a:extLst>
            <a:ext uri="{FF2B5EF4-FFF2-40B4-BE49-F238E27FC236}">
              <a16:creationId xmlns:a16="http://schemas.microsoft.com/office/drawing/2014/main" id="{58031BFF-4F01-4803-8F49-0182047FC9C6}"/>
            </a:ext>
          </a:extLst>
        </xdr:cNvPr>
        <xdr:cNvSpPr/>
      </xdr:nvSpPr>
      <xdr:spPr>
        <a:xfrm flipH="1">
          <a:off x="972627" y="6741774"/>
          <a:ext cx="302993" cy="492055"/>
        </a:xfrm>
        <a:prstGeom prst="curvedLeftArrow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217646</xdr:colOff>
      <xdr:row>4</xdr:row>
      <xdr:rowOff>76004</xdr:rowOff>
    </xdr:from>
    <xdr:to>
      <xdr:col>4</xdr:col>
      <xdr:colOff>75993</xdr:colOff>
      <xdr:row>11</xdr:row>
      <xdr:rowOff>58029</xdr:rowOff>
    </xdr:to>
    <xdr:sp macro="" textlink="">
      <xdr:nvSpPr>
        <xdr:cNvPr id="109" name="Geschweifte Klammer links 108">
          <a:extLst>
            <a:ext uri="{FF2B5EF4-FFF2-40B4-BE49-F238E27FC236}">
              <a16:creationId xmlns:a16="http://schemas.microsoft.com/office/drawing/2014/main" id="{755D1791-971A-4C40-B48F-C331D286C97E}"/>
            </a:ext>
          </a:extLst>
        </xdr:cNvPr>
        <xdr:cNvSpPr/>
      </xdr:nvSpPr>
      <xdr:spPr>
        <a:xfrm>
          <a:off x="1214108" y="818466"/>
          <a:ext cx="190500" cy="1281332"/>
        </a:xfrm>
        <a:prstGeom prst="lef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0</xdr:col>
      <xdr:colOff>10026</xdr:colOff>
      <xdr:row>6</xdr:row>
      <xdr:rowOff>85864</xdr:rowOff>
    </xdr:from>
    <xdr:to>
      <xdr:col>3</xdr:col>
      <xdr:colOff>217646</xdr:colOff>
      <xdr:row>10</xdr:row>
      <xdr:rowOff>17238</xdr:rowOff>
    </xdr:to>
    <xdr:sp macro="" textlink="">
      <xdr:nvSpPr>
        <xdr:cNvPr id="110" name="Textfeld 109">
          <a:extLst>
            <a:ext uri="{FF2B5EF4-FFF2-40B4-BE49-F238E27FC236}">
              <a16:creationId xmlns:a16="http://schemas.microsoft.com/office/drawing/2014/main" id="{9B717D42-6CBF-4681-AE3A-127361A7E5E7}"/>
            </a:ext>
          </a:extLst>
        </xdr:cNvPr>
        <xdr:cNvSpPr txBox="1"/>
      </xdr:nvSpPr>
      <xdr:spPr>
        <a:xfrm>
          <a:off x="10026" y="1319101"/>
          <a:ext cx="1200225" cy="6532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400"/>
            <a:t>Merkle-Tree</a:t>
          </a:r>
        </a:p>
        <a:p>
          <a:pPr algn="ctr"/>
          <a:r>
            <a:rPr lang="de-DE" sz="1400"/>
            <a:t>(Layer)</a:t>
          </a:r>
        </a:p>
      </xdr:txBody>
    </xdr:sp>
    <xdr:clientData/>
  </xdr:twoCellAnchor>
  <xdr:twoCellAnchor>
    <xdr:from>
      <xdr:col>6</xdr:col>
      <xdr:colOff>173649</xdr:colOff>
      <xdr:row>25</xdr:row>
      <xdr:rowOff>146516</xdr:rowOff>
    </xdr:from>
    <xdr:to>
      <xdr:col>7</xdr:col>
      <xdr:colOff>301049</xdr:colOff>
      <xdr:row>28</xdr:row>
      <xdr:rowOff>41991</xdr:rowOff>
    </xdr:to>
    <xdr:sp macro="" textlink="">
      <xdr:nvSpPr>
        <xdr:cNvPr id="111" name="Textfeld 110">
          <a:extLst>
            <a:ext uri="{FF2B5EF4-FFF2-40B4-BE49-F238E27FC236}">
              <a16:creationId xmlns:a16="http://schemas.microsoft.com/office/drawing/2014/main" id="{8B86BA54-5F6B-4322-8E51-4F508AB4CF1D}"/>
            </a:ext>
          </a:extLst>
        </xdr:cNvPr>
        <xdr:cNvSpPr txBox="1"/>
      </xdr:nvSpPr>
      <xdr:spPr>
        <a:xfrm>
          <a:off x="2166572" y="4786901"/>
          <a:ext cx="459554" cy="4523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" wrap="square" rtlCol="0" anchor="t"/>
        <a:lstStyle/>
        <a:p>
          <a:r>
            <a:rPr lang="de-DE" sz="2400"/>
            <a:t>... </a:t>
          </a:r>
        </a:p>
      </xdr:txBody>
    </xdr:sp>
    <xdr:clientData/>
  </xdr:twoCellAnchor>
  <xdr:twoCellAnchor>
    <xdr:from>
      <xdr:col>4</xdr:col>
      <xdr:colOff>209400</xdr:colOff>
      <xdr:row>27</xdr:row>
      <xdr:rowOff>122748</xdr:rowOff>
    </xdr:from>
    <xdr:to>
      <xdr:col>9</xdr:col>
      <xdr:colOff>22431</xdr:colOff>
      <xdr:row>34</xdr:row>
      <xdr:rowOff>115128</xdr:rowOff>
    </xdr:to>
    <xdr:sp macro="" textlink="">
      <xdr:nvSpPr>
        <xdr:cNvPr id="112" name="Gleichschenkliges Dreieck 111">
          <a:extLst>
            <a:ext uri="{FF2B5EF4-FFF2-40B4-BE49-F238E27FC236}">
              <a16:creationId xmlns:a16="http://schemas.microsoft.com/office/drawing/2014/main" id="{CB6ED1C5-6017-4EF4-AB6B-89D661D48F79}"/>
            </a:ext>
          </a:extLst>
        </xdr:cNvPr>
        <xdr:cNvSpPr/>
      </xdr:nvSpPr>
      <xdr:spPr>
        <a:xfrm>
          <a:off x="1538015" y="5134363"/>
          <a:ext cx="1473801" cy="1291688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56803</xdr:colOff>
      <xdr:row>36</xdr:row>
      <xdr:rowOff>38655</xdr:rowOff>
    </xdr:from>
    <xdr:to>
      <xdr:col>5</xdr:col>
      <xdr:colOff>126486</xdr:colOff>
      <xdr:row>38</xdr:row>
      <xdr:rowOff>68829</xdr:rowOff>
    </xdr:to>
    <xdr:sp macro="" textlink="">
      <xdr:nvSpPr>
        <xdr:cNvPr id="113" name="Gleichschenkliges Dreieck 112">
          <a:extLst>
            <a:ext uri="{FF2B5EF4-FFF2-40B4-BE49-F238E27FC236}">
              <a16:creationId xmlns:a16="http://schemas.microsoft.com/office/drawing/2014/main" id="{99C58329-2619-4A31-93F3-79166AD62334}"/>
            </a:ext>
          </a:extLst>
        </xdr:cNvPr>
        <xdr:cNvSpPr/>
      </xdr:nvSpPr>
      <xdr:spPr>
        <a:xfrm>
          <a:off x="1385418" y="6720809"/>
          <a:ext cx="401837" cy="401405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5</xdr:col>
      <xdr:colOff>170416</xdr:colOff>
      <xdr:row>36</xdr:row>
      <xdr:rowOff>40163</xdr:rowOff>
    </xdr:from>
    <xdr:to>
      <xdr:col>6</xdr:col>
      <xdr:colOff>240970</xdr:colOff>
      <xdr:row>38</xdr:row>
      <xdr:rowOff>70337</xdr:rowOff>
    </xdr:to>
    <xdr:sp macro="" textlink="">
      <xdr:nvSpPr>
        <xdr:cNvPr id="114" name="Gleichschenkliges Dreieck 113">
          <a:extLst>
            <a:ext uri="{FF2B5EF4-FFF2-40B4-BE49-F238E27FC236}">
              <a16:creationId xmlns:a16="http://schemas.microsoft.com/office/drawing/2014/main" id="{7D3424E7-091D-4BE0-B365-C58AFB056FA9}"/>
            </a:ext>
          </a:extLst>
        </xdr:cNvPr>
        <xdr:cNvSpPr/>
      </xdr:nvSpPr>
      <xdr:spPr>
        <a:xfrm>
          <a:off x="1831185" y="6722317"/>
          <a:ext cx="402708" cy="401405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6</xdr:col>
      <xdr:colOff>283390</xdr:colOff>
      <xdr:row>36</xdr:row>
      <xdr:rowOff>40163</xdr:rowOff>
    </xdr:from>
    <xdr:to>
      <xdr:col>8</xdr:col>
      <xdr:colOff>20919</xdr:colOff>
      <xdr:row>38</xdr:row>
      <xdr:rowOff>70337</xdr:rowOff>
    </xdr:to>
    <xdr:sp macro="" textlink="">
      <xdr:nvSpPr>
        <xdr:cNvPr id="115" name="Gleichschenkliges Dreieck 114">
          <a:extLst>
            <a:ext uri="{FF2B5EF4-FFF2-40B4-BE49-F238E27FC236}">
              <a16:creationId xmlns:a16="http://schemas.microsoft.com/office/drawing/2014/main" id="{B48CE44F-039F-427C-BCD5-E42D4AF31F8D}"/>
            </a:ext>
          </a:extLst>
        </xdr:cNvPr>
        <xdr:cNvSpPr/>
      </xdr:nvSpPr>
      <xdr:spPr>
        <a:xfrm>
          <a:off x="2276313" y="6722317"/>
          <a:ext cx="401837" cy="401405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8</xdr:col>
      <xdr:colOff>64849</xdr:colOff>
      <xdr:row>36</xdr:row>
      <xdr:rowOff>41671</xdr:rowOff>
    </xdr:from>
    <xdr:to>
      <xdr:col>9</xdr:col>
      <xdr:colOff>135403</xdr:colOff>
      <xdr:row>38</xdr:row>
      <xdr:rowOff>71845</xdr:rowOff>
    </xdr:to>
    <xdr:sp macro="" textlink="">
      <xdr:nvSpPr>
        <xdr:cNvPr id="116" name="Gleichschenkliges Dreieck 115">
          <a:extLst>
            <a:ext uri="{FF2B5EF4-FFF2-40B4-BE49-F238E27FC236}">
              <a16:creationId xmlns:a16="http://schemas.microsoft.com/office/drawing/2014/main" id="{B5E9A8EA-61EF-4FC1-BA90-6A47DF0E0295}"/>
            </a:ext>
          </a:extLst>
        </xdr:cNvPr>
        <xdr:cNvSpPr/>
      </xdr:nvSpPr>
      <xdr:spPr>
        <a:xfrm>
          <a:off x="2722080" y="6723825"/>
          <a:ext cx="402708" cy="401405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10</xdr:col>
      <xdr:colOff>298983</xdr:colOff>
      <xdr:row>36</xdr:row>
      <xdr:rowOff>43180</xdr:rowOff>
    </xdr:from>
    <xdr:to>
      <xdr:col>12</xdr:col>
      <xdr:colOff>36512</xdr:colOff>
      <xdr:row>38</xdr:row>
      <xdr:rowOff>73354</xdr:rowOff>
    </xdr:to>
    <xdr:sp macro="" textlink="">
      <xdr:nvSpPr>
        <xdr:cNvPr id="117" name="Gleichschenkliges Dreieck 116">
          <a:extLst>
            <a:ext uri="{FF2B5EF4-FFF2-40B4-BE49-F238E27FC236}">
              <a16:creationId xmlns:a16="http://schemas.microsoft.com/office/drawing/2014/main" id="{4C7E36E5-68DD-4C40-ABA7-42A935761DB4}"/>
            </a:ext>
          </a:extLst>
        </xdr:cNvPr>
        <xdr:cNvSpPr/>
      </xdr:nvSpPr>
      <xdr:spPr>
        <a:xfrm>
          <a:off x="3620521" y="6725334"/>
          <a:ext cx="401837" cy="401405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9</xdr:col>
      <xdr:colOff>228121</xdr:colOff>
      <xdr:row>35</xdr:row>
      <xdr:rowOff>89267</xdr:rowOff>
    </xdr:from>
    <xdr:to>
      <xdr:col>10</xdr:col>
      <xdr:colOff>331337</xdr:colOff>
      <xdr:row>38</xdr:row>
      <xdr:rowOff>8927</xdr:rowOff>
    </xdr:to>
    <xdr:sp macro="" textlink="">
      <xdr:nvSpPr>
        <xdr:cNvPr id="118" name="Textfeld 117">
          <a:extLst>
            <a:ext uri="{FF2B5EF4-FFF2-40B4-BE49-F238E27FC236}">
              <a16:creationId xmlns:a16="http://schemas.microsoft.com/office/drawing/2014/main" id="{B668C26A-8320-424F-9111-B9542C0AEBCA}"/>
            </a:ext>
          </a:extLst>
        </xdr:cNvPr>
        <xdr:cNvSpPr txBox="1"/>
      </xdr:nvSpPr>
      <xdr:spPr>
        <a:xfrm rot="16200000">
          <a:off x="3196937" y="6606374"/>
          <a:ext cx="476507" cy="4353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" wrap="square" rtlCol="0" anchor="t"/>
        <a:lstStyle/>
        <a:p>
          <a:r>
            <a:rPr lang="de-DE" sz="2400"/>
            <a:t>... </a:t>
          </a:r>
        </a:p>
      </xdr:txBody>
    </xdr:sp>
    <xdr:clientData/>
  </xdr:twoCellAnchor>
  <xdr:twoCellAnchor>
    <xdr:from>
      <xdr:col>24</xdr:col>
      <xdr:colOff>298467</xdr:colOff>
      <xdr:row>4</xdr:row>
      <xdr:rowOff>105140</xdr:rowOff>
    </xdr:from>
    <xdr:to>
      <xdr:col>26</xdr:col>
      <xdr:colOff>247360</xdr:colOff>
      <xdr:row>7</xdr:row>
      <xdr:rowOff>90796</xdr:rowOff>
    </xdr:to>
    <xdr:sp macro="" textlink="">
      <xdr:nvSpPr>
        <xdr:cNvPr id="119" name="Gleichschenkliges Dreieck 118">
          <a:extLst>
            <a:ext uri="{FF2B5EF4-FFF2-40B4-BE49-F238E27FC236}">
              <a16:creationId xmlns:a16="http://schemas.microsoft.com/office/drawing/2014/main" id="{28E96039-D646-456B-8772-678499B58DFE}"/>
            </a:ext>
          </a:extLst>
        </xdr:cNvPr>
        <xdr:cNvSpPr/>
      </xdr:nvSpPr>
      <xdr:spPr>
        <a:xfrm>
          <a:off x="8270159" y="847602"/>
          <a:ext cx="613201" cy="542502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24</xdr:col>
      <xdr:colOff>124346</xdr:colOff>
      <xdr:row>7</xdr:row>
      <xdr:rowOff>100657</xdr:rowOff>
    </xdr:from>
    <xdr:to>
      <xdr:col>26</xdr:col>
      <xdr:colOff>80652</xdr:colOff>
      <xdr:row>10</xdr:row>
      <xdr:rowOff>86314</xdr:rowOff>
    </xdr:to>
    <xdr:sp macro="" textlink="">
      <xdr:nvSpPr>
        <xdr:cNvPr id="120" name="Gleichschenkliges Dreieck 119">
          <a:extLst>
            <a:ext uri="{FF2B5EF4-FFF2-40B4-BE49-F238E27FC236}">
              <a16:creationId xmlns:a16="http://schemas.microsoft.com/office/drawing/2014/main" id="{0550535C-3C12-4D0D-9368-0C97D3522A3E}"/>
            </a:ext>
          </a:extLst>
        </xdr:cNvPr>
        <xdr:cNvSpPr/>
      </xdr:nvSpPr>
      <xdr:spPr>
        <a:xfrm>
          <a:off x="8096038" y="1399965"/>
          <a:ext cx="620614" cy="542503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24</xdr:col>
      <xdr:colOff>267091</xdr:colOff>
      <xdr:row>10</xdr:row>
      <xdr:rowOff>129793</xdr:rowOff>
    </xdr:from>
    <xdr:to>
      <xdr:col>26</xdr:col>
      <xdr:colOff>215984</xdr:colOff>
      <xdr:row>13</xdr:row>
      <xdr:rowOff>115449</xdr:rowOff>
    </xdr:to>
    <xdr:sp macro="" textlink="">
      <xdr:nvSpPr>
        <xdr:cNvPr id="121" name="Gleichschenkliges Dreieck 120">
          <a:extLst>
            <a:ext uri="{FF2B5EF4-FFF2-40B4-BE49-F238E27FC236}">
              <a16:creationId xmlns:a16="http://schemas.microsoft.com/office/drawing/2014/main" id="{9ED17D04-E0CF-42A0-B042-23D885AE9993}"/>
            </a:ext>
          </a:extLst>
        </xdr:cNvPr>
        <xdr:cNvSpPr/>
      </xdr:nvSpPr>
      <xdr:spPr>
        <a:xfrm>
          <a:off x="8238783" y="1985947"/>
          <a:ext cx="613201" cy="542502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24</xdr:col>
      <xdr:colOff>70557</xdr:colOff>
      <xdr:row>13</xdr:row>
      <xdr:rowOff>125310</xdr:rowOff>
    </xdr:from>
    <xdr:to>
      <xdr:col>26</xdr:col>
      <xdr:colOff>26863</xdr:colOff>
      <xdr:row>16</xdr:row>
      <xdr:rowOff>110967</xdr:rowOff>
    </xdr:to>
    <xdr:sp macro="" textlink="">
      <xdr:nvSpPr>
        <xdr:cNvPr id="122" name="Gleichschenkliges Dreieck 121">
          <a:extLst>
            <a:ext uri="{FF2B5EF4-FFF2-40B4-BE49-F238E27FC236}">
              <a16:creationId xmlns:a16="http://schemas.microsoft.com/office/drawing/2014/main" id="{03001046-3204-4C36-8CDA-CC09E80720E1}"/>
            </a:ext>
          </a:extLst>
        </xdr:cNvPr>
        <xdr:cNvSpPr/>
      </xdr:nvSpPr>
      <xdr:spPr>
        <a:xfrm>
          <a:off x="8042249" y="2538310"/>
          <a:ext cx="620614" cy="542503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24</xdr:col>
      <xdr:colOff>280537</xdr:colOff>
      <xdr:row>16</xdr:row>
      <xdr:rowOff>132034</xdr:rowOff>
    </xdr:from>
    <xdr:to>
      <xdr:col>26</xdr:col>
      <xdr:colOff>229430</xdr:colOff>
      <xdr:row>19</xdr:row>
      <xdr:rowOff>117691</xdr:rowOff>
    </xdr:to>
    <xdr:sp macro="" textlink="">
      <xdr:nvSpPr>
        <xdr:cNvPr id="123" name="Gleichschenkliges Dreieck 122">
          <a:extLst>
            <a:ext uri="{FF2B5EF4-FFF2-40B4-BE49-F238E27FC236}">
              <a16:creationId xmlns:a16="http://schemas.microsoft.com/office/drawing/2014/main" id="{93971143-70EB-4745-8FD1-312CA27E8279}"/>
            </a:ext>
          </a:extLst>
        </xdr:cNvPr>
        <xdr:cNvSpPr/>
      </xdr:nvSpPr>
      <xdr:spPr>
        <a:xfrm>
          <a:off x="8252229" y="3101880"/>
          <a:ext cx="613201" cy="542503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24</xdr:col>
      <xdr:colOff>84004</xdr:colOff>
      <xdr:row>19</xdr:row>
      <xdr:rowOff>149964</xdr:rowOff>
    </xdr:from>
    <xdr:to>
      <xdr:col>26</xdr:col>
      <xdr:colOff>40310</xdr:colOff>
      <xdr:row>22</xdr:row>
      <xdr:rowOff>135620</xdr:rowOff>
    </xdr:to>
    <xdr:sp macro="" textlink="">
      <xdr:nvSpPr>
        <xdr:cNvPr id="124" name="Gleichschenkliges Dreieck 123">
          <a:extLst>
            <a:ext uri="{FF2B5EF4-FFF2-40B4-BE49-F238E27FC236}">
              <a16:creationId xmlns:a16="http://schemas.microsoft.com/office/drawing/2014/main" id="{4751E38D-83DA-4F43-B579-FFA32AA30C6C}"/>
            </a:ext>
          </a:extLst>
        </xdr:cNvPr>
        <xdr:cNvSpPr/>
      </xdr:nvSpPr>
      <xdr:spPr>
        <a:xfrm>
          <a:off x="8055696" y="3676656"/>
          <a:ext cx="620614" cy="542502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24</xdr:col>
      <xdr:colOff>79521</xdr:colOff>
      <xdr:row>22</xdr:row>
      <xdr:rowOff>156687</xdr:rowOff>
    </xdr:from>
    <xdr:to>
      <xdr:col>26</xdr:col>
      <xdr:colOff>35827</xdr:colOff>
      <xdr:row>25</xdr:row>
      <xdr:rowOff>142344</xdr:rowOff>
    </xdr:to>
    <xdr:sp macro="" textlink="">
      <xdr:nvSpPr>
        <xdr:cNvPr id="125" name="Gleichschenkliges Dreieck 124">
          <a:extLst>
            <a:ext uri="{FF2B5EF4-FFF2-40B4-BE49-F238E27FC236}">
              <a16:creationId xmlns:a16="http://schemas.microsoft.com/office/drawing/2014/main" id="{B7860C1D-446F-4BD8-A1F7-4F41FB67BAEA}"/>
            </a:ext>
          </a:extLst>
        </xdr:cNvPr>
        <xdr:cNvSpPr/>
      </xdr:nvSpPr>
      <xdr:spPr>
        <a:xfrm>
          <a:off x="8051213" y="4240225"/>
          <a:ext cx="620614" cy="542504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24</xdr:col>
      <xdr:colOff>233614</xdr:colOff>
      <xdr:row>25</xdr:row>
      <xdr:rowOff>179799</xdr:rowOff>
    </xdr:from>
    <xdr:to>
      <xdr:col>26</xdr:col>
      <xdr:colOff>34721</xdr:colOff>
      <xdr:row>28</xdr:row>
      <xdr:rowOff>81596</xdr:rowOff>
    </xdr:to>
    <xdr:sp macro="" textlink="">
      <xdr:nvSpPr>
        <xdr:cNvPr id="126" name="Textfeld 125">
          <a:extLst>
            <a:ext uri="{FF2B5EF4-FFF2-40B4-BE49-F238E27FC236}">
              <a16:creationId xmlns:a16="http://schemas.microsoft.com/office/drawing/2014/main" id="{B53AFB77-3F23-45F3-9B22-34AD8FE4AA28}"/>
            </a:ext>
          </a:extLst>
        </xdr:cNvPr>
        <xdr:cNvSpPr txBox="1"/>
      </xdr:nvSpPr>
      <xdr:spPr>
        <a:xfrm>
          <a:off x="8205306" y="4820184"/>
          <a:ext cx="465415" cy="4586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" wrap="square" rtlCol="0" anchor="t"/>
        <a:lstStyle/>
        <a:p>
          <a:r>
            <a:rPr lang="de-DE" sz="2400"/>
            <a:t>... </a:t>
          </a:r>
        </a:p>
      </xdr:txBody>
    </xdr:sp>
    <xdr:clientData/>
  </xdr:twoCellAnchor>
  <xdr:twoCellAnchor>
    <xdr:from>
      <xdr:col>24</xdr:col>
      <xdr:colOff>30216</xdr:colOff>
      <xdr:row>27</xdr:row>
      <xdr:rowOff>174617</xdr:rowOff>
    </xdr:from>
    <xdr:to>
      <xdr:col>25</xdr:col>
      <xdr:colOff>318676</xdr:colOff>
      <xdr:row>30</xdr:row>
      <xdr:rowOff>160273</xdr:rowOff>
    </xdr:to>
    <xdr:sp macro="" textlink="">
      <xdr:nvSpPr>
        <xdr:cNvPr id="127" name="Gleichschenkliges Dreieck 126">
          <a:extLst>
            <a:ext uri="{FF2B5EF4-FFF2-40B4-BE49-F238E27FC236}">
              <a16:creationId xmlns:a16="http://schemas.microsoft.com/office/drawing/2014/main" id="{2BBB92EA-D77D-4A14-BC08-44DA62A9B26A}"/>
            </a:ext>
          </a:extLst>
        </xdr:cNvPr>
        <xdr:cNvSpPr/>
      </xdr:nvSpPr>
      <xdr:spPr>
        <a:xfrm>
          <a:off x="8001908" y="5186232"/>
          <a:ext cx="620614" cy="542503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20</xdr:col>
      <xdr:colOff>325236</xdr:colOff>
      <xdr:row>30</xdr:row>
      <xdr:rowOff>172373</xdr:rowOff>
    </xdr:from>
    <xdr:to>
      <xdr:col>27</xdr:col>
      <xdr:colOff>270846</xdr:colOff>
      <xdr:row>32</xdr:row>
      <xdr:rowOff>42786</xdr:rowOff>
    </xdr:to>
    <xdr:sp macro="" textlink="">
      <xdr:nvSpPr>
        <xdr:cNvPr id="128" name="Gleichschenkliges Dreieck 127">
          <a:extLst>
            <a:ext uri="{FF2B5EF4-FFF2-40B4-BE49-F238E27FC236}">
              <a16:creationId xmlns:a16="http://schemas.microsoft.com/office/drawing/2014/main" id="{89CACC7F-6B40-4A87-9DA1-3D01F23A12A8}"/>
            </a:ext>
          </a:extLst>
        </xdr:cNvPr>
        <xdr:cNvSpPr/>
      </xdr:nvSpPr>
      <xdr:spPr>
        <a:xfrm>
          <a:off x="7015968" y="5747983"/>
          <a:ext cx="2287366" cy="242120"/>
        </a:xfrm>
        <a:prstGeom prst="triangl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20</xdr:col>
      <xdr:colOff>194396</xdr:colOff>
      <xdr:row>32</xdr:row>
      <xdr:rowOff>56201</xdr:rowOff>
    </xdr:from>
    <xdr:to>
      <xdr:col>21</xdr:col>
      <xdr:colOff>137562</xdr:colOff>
      <xdr:row>33</xdr:row>
      <xdr:rowOff>139487</xdr:rowOff>
    </xdr:to>
    <xdr:sp macro="" textlink="">
      <xdr:nvSpPr>
        <xdr:cNvPr id="129" name="Gleichschenkliges Dreieck 128">
          <a:extLst>
            <a:ext uri="{FF2B5EF4-FFF2-40B4-BE49-F238E27FC236}">
              <a16:creationId xmlns:a16="http://schemas.microsoft.com/office/drawing/2014/main" id="{4BFD3516-A577-4F32-A022-C2209C1C2E61}"/>
            </a:ext>
          </a:extLst>
        </xdr:cNvPr>
        <xdr:cNvSpPr/>
      </xdr:nvSpPr>
      <xdr:spPr>
        <a:xfrm>
          <a:off x="6935165" y="5917739"/>
          <a:ext cx="280205" cy="26646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21</xdr:col>
      <xdr:colOff>195442</xdr:colOff>
      <xdr:row>32</xdr:row>
      <xdr:rowOff>52497</xdr:rowOff>
    </xdr:from>
    <xdr:to>
      <xdr:col>22</xdr:col>
      <xdr:colOff>139891</xdr:colOff>
      <xdr:row>33</xdr:row>
      <xdr:rowOff>135783</xdr:rowOff>
    </xdr:to>
    <xdr:sp macro="" textlink="">
      <xdr:nvSpPr>
        <xdr:cNvPr id="130" name="Gleichschenkliges Dreieck 129">
          <a:extLst>
            <a:ext uri="{FF2B5EF4-FFF2-40B4-BE49-F238E27FC236}">
              <a16:creationId xmlns:a16="http://schemas.microsoft.com/office/drawing/2014/main" id="{2FAE4E1D-97BB-4214-B413-BD4CF3A3D612}"/>
            </a:ext>
          </a:extLst>
        </xdr:cNvPr>
        <xdr:cNvSpPr/>
      </xdr:nvSpPr>
      <xdr:spPr>
        <a:xfrm>
          <a:off x="7273250" y="5914035"/>
          <a:ext cx="281487" cy="26646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22</xdr:col>
      <xdr:colOff>187798</xdr:colOff>
      <xdr:row>32</xdr:row>
      <xdr:rowOff>52497</xdr:rowOff>
    </xdr:from>
    <xdr:to>
      <xdr:col>23</xdr:col>
      <xdr:colOff>126122</xdr:colOff>
      <xdr:row>33</xdr:row>
      <xdr:rowOff>135783</xdr:rowOff>
    </xdr:to>
    <xdr:sp macro="" textlink="">
      <xdr:nvSpPr>
        <xdr:cNvPr id="131" name="Gleichschenkliges Dreieck 130">
          <a:extLst>
            <a:ext uri="{FF2B5EF4-FFF2-40B4-BE49-F238E27FC236}">
              <a16:creationId xmlns:a16="http://schemas.microsoft.com/office/drawing/2014/main" id="{1610320B-1399-4F95-83ED-DAAB5F87F7E1}"/>
            </a:ext>
          </a:extLst>
        </xdr:cNvPr>
        <xdr:cNvSpPr/>
      </xdr:nvSpPr>
      <xdr:spPr>
        <a:xfrm>
          <a:off x="7602644" y="5914035"/>
          <a:ext cx="275363" cy="26646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23</xdr:col>
      <xdr:colOff>192881</xdr:colOff>
      <xdr:row>32</xdr:row>
      <xdr:rowOff>52963</xdr:rowOff>
    </xdr:from>
    <xdr:to>
      <xdr:col>24</xdr:col>
      <xdr:colOff>137330</xdr:colOff>
      <xdr:row>33</xdr:row>
      <xdr:rowOff>136249</xdr:rowOff>
    </xdr:to>
    <xdr:sp macro="" textlink="">
      <xdr:nvSpPr>
        <xdr:cNvPr id="132" name="Gleichschenkliges Dreieck 131">
          <a:extLst>
            <a:ext uri="{FF2B5EF4-FFF2-40B4-BE49-F238E27FC236}">
              <a16:creationId xmlns:a16="http://schemas.microsoft.com/office/drawing/2014/main" id="{9CAEF11B-BD60-4DE6-A85B-C0B7406B1EAB}"/>
            </a:ext>
          </a:extLst>
        </xdr:cNvPr>
        <xdr:cNvSpPr/>
      </xdr:nvSpPr>
      <xdr:spPr>
        <a:xfrm>
          <a:off x="7944766" y="5914501"/>
          <a:ext cx="281487" cy="26646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24</xdr:col>
      <xdr:colOff>196187</xdr:colOff>
      <xdr:row>32</xdr:row>
      <xdr:rowOff>54349</xdr:rowOff>
    </xdr:from>
    <xdr:to>
      <xdr:col>25</xdr:col>
      <xdr:colOff>134509</xdr:colOff>
      <xdr:row>33</xdr:row>
      <xdr:rowOff>137635</xdr:rowOff>
    </xdr:to>
    <xdr:sp macro="" textlink="">
      <xdr:nvSpPr>
        <xdr:cNvPr id="133" name="Gleichschenkliges Dreieck 132">
          <a:extLst>
            <a:ext uri="{FF2B5EF4-FFF2-40B4-BE49-F238E27FC236}">
              <a16:creationId xmlns:a16="http://schemas.microsoft.com/office/drawing/2014/main" id="{801FB66F-3D84-4BEE-A581-4F7D10912BE1}"/>
            </a:ext>
          </a:extLst>
        </xdr:cNvPr>
        <xdr:cNvSpPr/>
      </xdr:nvSpPr>
      <xdr:spPr>
        <a:xfrm>
          <a:off x="8285110" y="5915887"/>
          <a:ext cx="275361" cy="26646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25</xdr:col>
      <xdr:colOff>152493</xdr:colOff>
      <xdr:row>31</xdr:row>
      <xdr:rowOff>42381</xdr:rowOff>
    </xdr:from>
    <xdr:to>
      <xdr:col>26</xdr:col>
      <xdr:colOff>179232</xdr:colOff>
      <xdr:row>33</xdr:row>
      <xdr:rowOff>65534</xdr:rowOff>
    </xdr:to>
    <xdr:sp macro="" textlink="">
      <xdr:nvSpPr>
        <xdr:cNvPr id="134" name="Textfeld 133">
          <a:extLst>
            <a:ext uri="{FF2B5EF4-FFF2-40B4-BE49-F238E27FC236}">
              <a16:creationId xmlns:a16="http://schemas.microsoft.com/office/drawing/2014/main" id="{083547D5-DF20-4358-85E0-F4F10216FF55}"/>
            </a:ext>
          </a:extLst>
        </xdr:cNvPr>
        <xdr:cNvSpPr txBox="1"/>
      </xdr:nvSpPr>
      <xdr:spPr>
        <a:xfrm rot="16200000">
          <a:off x="8565594" y="5733607"/>
          <a:ext cx="389500" cy="3637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" wrap="square" rtlCol="0" anchor="t"/>
        <a:lstStyle/>
        <a:p>
          <a:r>
            <a:rPr lang="de-DE" sz="2400"/>
            <a:t>... </a:t>
          </a:r>
        </a:p>
      </xdr:txBody>
    </xdr:sp>
    <xdr:clientData/>
  </xdr:twoCellAnchor>
  <xdr:twoCellAnchor>
    <xdr:from>
      <xdr:col>26</xdr:col>
      <xdr:colOff>134845</xdr:colOff>
      <xdr:row>32</xdr:row>
      <xdr:rowOff>60948</xdr:rowOff>
    </xdr:from>
    <xdr:to>
      <xdr:col>27</xdr:col>
      <xdr:colOff>73270</xdr:colOff>
      <xdr:row>33</xdr:row>
      <xdr:rowOff>144234</xdr:rowOff>
    </xdr:to>
    <xdr:sp macro="" textlink="">
      <xdr:nvSpPr>
        <xdr:cNvPr id="135" name="Gleichschenkliges Dreieck 134">
          <a:extLst>
            <a:ext uri="{FF2B5EF4-FFF2-40B4-BE49-F238E27FC236}">
              <a16:creationId xmlns:a16="http://schemas.microsoft.com/office/drawing/2014/main" id="{F335B0DA-1C15-493C-A526-DA4545CE51E0}"/>
            </a:ext>
          </a:extLst>
        </xdr:cNvPr>
        <xdr:cNvSpPr/>
      </xdr:nvSpPr>
      <xdr:spPr>
        <a:xfrm>
          <a:off x="8897845" y="5922486"/>
          <a:ext cx="275463" cy="266460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27</xdr:col>
      <xdr:colOff>50485</xdr:colOff>
      <xdr:row>6</xdr:row>
      <xdr:rowOff>69076</xdr:rowOff>
    </xdr:from>
    <xdr:to>
      <xdr:col>28</xdr:col>
      <xdr:colOff>5120</xdr:colOff>
      <xdr:row>9</xdr:row>
      <xdr:rowOff>17850</xdr:rowOff>
    </xdr:to>
    <xdr:sp macro="" textlink="">
      <xdr:nvSpPr>
        <xdr:cNvPr id="136" name="Pfeil: nach links gekrümmt 135">
          <a:extLst>
            <a:ext uri="{FF2B5EF4-FFF2-40B4-BE49-F238E27FC236}">
              <a16:creationId xmlns:a16="http://schemas.microsoft.com/office/drawing/2014/main" id="{1BAD03CA-E420-4D84-B195-45EC3C90B7B7}"/>
            </a:ext>
          </a:extLst>
        </xdr:cNvPr>
        <xdr:cNvSpPr/>
      </xdr:nvSpPr>
      <xdr:spPr>
        <a:xfrm>
          <a:off x="9018639" y="1182768"/>
          <a:ext cx="286789" cy="505620"/>
        </a:xfrm>
        <a:prstGeom prst="curvedLeftArrow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27</xdr:col>
      <xdr:colOff>29171</xdr:colOff>
      <xdr:row>9</xdr:row>
      <xdr:rowOff>110640</xdr:rowOff>
    </xdr:from>
    <xdr:to>
      <xdr:col>27</xdr:col>
      <xdr:colOff>323420</xdr:colOff>
      <xdr:row>12</xdr:row>
      <xdr:rowOff>59413</xdr:rowOff>
    </xdr:to>
    <xdr:sp macro="" textlink="">
      <xdr:nvSpPr>
        <xdr:cNvPr id="137" name="Pfeil: nach links gekrümmt 136">
          <a:extLst>
            <a:ext uri="{FF2B5EF4-FFF2-40B4-BE49-F238E27FC236}">
              <a16:creationId xmlns:a16="http://schemas.microsoft.com/office/drawing/2014/main" id="{04C0EA3E-738A-4E85-9BA4-2EA57CA268C3}"/>
            </a:ext>
          </a:extLst>
        </xdr:cNvPr>
        <xdr:cNvSpPr/>
      </xdr:nvSpPr>
      <xdr:spPr>
        <a:xfrm>
          <a:off x="8997325" y="1781178"/>
          <a:ext cx="294249" cy="505620"/>
        </a:xfrm>
        <a:prstGeom prst="curvedLeftArrow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218798</xdr:colOff>
      <xdr:row>20</xdr:row>
      <xdr:rowOff>109915</xdr:rowOff>
    </xdr:from>
    <xdr:to>
      <xdr:col>12</xdr:col>
      <xdr:colOff>12445</xdr:colOff>
      <xdr:row>23</xdr:row>
      <xdr:rowOff>5390</xdr:rowOff>
    </xdr:to>
    <xdr:sp macro="" textlink="">
      <xdr:nvSpPr>
        <xdr:cNvPr id="138" name="Textfeld 137">
          <a:extLst>
            <a:ext uri="{FF2B5EF4-FFF2-40B4-BE49-F238E27FC236}">
              <a16:creationId xmlns:a16="http://schemas.microsoft.com/office/drawing/2014/main" id="{B3C59603-D6EF-4C94-9E6F-65145799DEED}"/>
            </a:ext>
          </a:extLst>
        </xdr:cNvPr>
        <xdr:cNvSpPr txBox="1"/>
      </xdr:nvSpPr>
      <xdr:spPr>
        <a:xfrm>
          <a:off x="3540336" y="3822223"/>
          <a:ext cx="457955" cy="4523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" wrap="square" rtlCol="0" anchor="t"/>
        <a:lstStyle/>
        <a:p>
          <a:r>
            <a:rPr lang="de-DE" sz="2400"/>
            <a:t>... </a:t>
          </a:r>
        </a:p>
      </xdr:txBody>
    </xdr:sp>
    <xdr:clientData/>
  </xdr:twoCellAnchor>
  <xdr:twoCellAnchor>
    <xdr:from>
      <xdr:col>27</xdr:col>
      <xdr:colOff>78297</xdr:colOff>
      <xdr:row>12</xdr:row>
      <xdr:rowOff>165333</xdr:rowOff>
    </xdr:from>
    <xdr:to>
      <xdr:col>28</xdr:col>
      <xdr:colOff>204098</xdr:colOff>
      <xdr:row>15</xdr:row>
      <xdr:rowOff>60808</xdr:rowOff>
    </xdr:to>
    <xdr:sp macro="" textlink="">
      <xdr:nvSpPr>
        <xdr:cNvPr id="139" name="Textfeld 138">
          <a:extLst>
            <a:ext uri="{FF2B5EF4-FFF2-40B4-BE49-F238E27FC236}">
              <a16:creationId xmlns:a16="http://schemas.microsoft.com/office/drawing/2014/main" id="{B10A8932-EA48-4DCC-9F5B-7852CF7343F7}"/>
            </a:ext>
          </a:extLst>
        </xdr:cNvPr>
        <xdr:cNvSpPr txBox="1"/>
      </xdr:nvSpPr>
      <xdr:spPr>
        <a:xfrm>
          <a:off x="9046451" y="2392718"/>
          <a:ext cx="457955" cy="4523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" wrap="square" rtlCol="0" anchor="t"/>
        <a:lstStyle/>
        <a:p>
          <a:r>
            <a:rPr lang="de-DE" sz="2400"/>
            <a:t>... </a:t>
          </a:r>
        </a:p>
      </xdr:txBody>
    </xdr:sp>
    <xdr:clientData/>
  </xdr:twoCellAnchor>
  <xdr:twoCellAnchor>
    <xdr:from>
      <xdr:col>28</xdr:col>
      <xdr:colOff>31171</xdr:colOff>
      <xdr:row>6</xdr:row>
      <xdr:rowOff>124517</xdr:rowOff>
    </xdr:from>
    <xdr:to>
      <xdr:col>33</xdr:col>
      <xdr:colOff>41466</xdr:colOff>
      <xdr:row>8</xdr:row>
      <xdr:rowOff>52860</xdr:rowOff>
    </xdr:to>
    <xdr:sp macro="" textlink="">
      <xdr:nvSpPr>
        <xdr:cNvPr id="140" name="Textfeld 139">
          <a:extLst>
            <a:ext uri="{FF2B5EF4-FFF2-40B4-BE49-F238E27FC236}">
              <a16:creationId xmlns:a16="http://schemas.microsoft.com/office/drawing/2014/main" id="{776EC6C8-EA92-4DB8-AC93-4D42D0339388}"/>
            </a:ext>
          </a:extLst>
        </xdr:cNvPr>
        <xdr:cNvSpPr txBox="1"/>
      </xdr:nvSpPr>
      <xdr:spPr>
        <a:xfrm>
          <a:off x="9331479" y="1238209"/>
          <a:ext cx="1671064" cy="299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e-DE" sz="1400"/>
            <a:t>WOTS</a:t>
          </a:r>
          <a:r>
            <a:rPr lang="de-DE" sz="1400" baseline="30000"/>
            <a:t>+</a:t>
          </a:r>
          <a:endParaRPr lang="de-DE" sz="1400"/>
        </a:p>
      </xdr:txBody>
    </xdr:sp>
    <xdr:clientData/>
  </xdr:twoCellAnchor>
  <xdr:twoCellAnchor>
    <xdr:from>
      <xdr:col>28</xdr:col>
      <xdr:colOff>27089</xdr:colOff>
      <xdr:row>9</xdr:row>
      <xdr:rowOff>168061</xdr:rowOff>
    </xdr:from>
    <xdr:to>
      <xdr:col>33</xdr:col>
      <xdr:colOff>37384</xdr:colOff>
      <xdr:row>11</xdr:row>
      <xdr:rowOff>98322</xdr:rowOff>
    </xdr:to>
    <xdr:sp macro="" textlink="">
      <xdr:nvSpPr>
        <xdr:cNvPr id="141" name="Textfeld 140">
          <a:extLst>
            <a:ext uri="{FF2B5EF4-FFF2-40B4-BE49-F238E27FC236}">
              <a16:creationId xmlns:a16="http://schemas.microsoft.com/office/drawing/2014/main" id="{42B07BC4-B174-4B06-AFEB-503423508E22}"/>
            </a:ext>
          </a:extLst>
        </xdr:cNvPr>
        <xdr:cNvSpPr txBox="1"/>
      </xdr:nvSpPr>
      <xdr:spPr>
        <a:xfrm>
          <a:off x="9327397" y="1838599"/>
          <a:ext cx="1671064" cy="3014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e-DE" sz="1400"/>
            <a:t>WOTS</a:t>
          </a:r>
          <a:r>
            <a:rPr lang="de-DE" sz="1400" baseline="30000"/>
            <a:t>+</a:t>
          </a:r>
          <a:endParaRPr lang="de-DE" sz="1400"/>
        </a:p>
      </xdr:txBody>
    </xdr:sp>
    <xdr:clientData/>
  </xdr:twoCellAnchor>
  <xdr:twoCellAnchor>
    <xdr:from>
      <xdr:col>10</xdr:col>
      <xdr:colOff>193074</xdr:colOff>
      <xdr:row>10</xdr:row>
      <xdr:rowOff>68728</xdr:rowOff>
    </xdr:from>
    <xdr:to>
      <xdr:col>15</xdr:col>
      <xdr:colOff>203367</xdr:colOff>
      <xdr:row>11</xdr:row>
      <xdr:rowOff>185256</xdr:rowOff>
    </xdr:to>
    <xdr:sp macro="" textlink="">
      <xdr:nvSpPr>
        <xdr:cNvPr id="142" name="Textfeld 141">
          <a:extLst>
            <a:ext uri="{FF2B5EF4-FFF2-40B4-BE49-F238E27FC236}">
              <a16:creationId xmlns:a16="http://schemas.microsoft.com/office/drawing/2014/main" id="{EC942155-21B9-440F-9814-55FB58FDBEBE}"/>
            </a:ext>
          </a:extLst>
        </xdr:cNvPr>
        <xdr:cNvSpPr txBox="1"/>
      </xdr:nvSpPr>
      <xdr:spPr>
        <a:xfrm>
          <a:off x="3514612" y="1924882"/>
          <a:ext cx="1671063" cy="3021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e-DE" sz="1400"/>
            <a:t>WOTS</a:t>
          </a:r>
          <a:r>
            <a:rPr lang="de-DE" sz="1400" baseline="30000"/>
            <a:t>+</a:t>
          </a:r>
          <a:endParaRPr lang="de-DE" sz="1400"/>
        </a:p>
      </xdr:txBody>
    </xdr:sp>
    <xdr:clientData/>
  </xdr:twoCellAnchor>
  <xdr:twoCellAnchor>
    <xdr:from>
      <xdr:col>11</xdr:col>
      <xdr:colOff>250387</xdr:colOff>
      <xdr:row>17</xdr:row>
      <xdr:rowOff>52446</xdr:rowOff>
    </xdr:from>
    <xdr:to>
      <xdr:col>16</xdr:col>
      <xdr:colOff>260680</xdr:colOff>
      <xdr:row>18</xdr:row>
      <xdr:rowOff>168323</xdr:rowOff>
    </xdr:to>
    <xdr:sp macro="" textlink="">
      <xdr:nvSpPr>
        <xdr:cNvPr id="143" name="Textfeld 142">
          <a:extLst>
            <a:ext uri="{FF2B5EF4-FFF2-40B4-BE49-F238E27FC236}">
              <a16:creationId xmlns:a16="http://schemas.microsoft.com/office/drawing/2014/main" id="{CBA2E404-60DD-4BD7-9CF0-DF51EA3FE36B}"/>
            </a:ext>
          </a:extLst>
        </xdr:cNvPr>
        <xdr:cNvSpPr txBox="1"/>
      </xdr:nvSpPr>
      <xdr:spPr>
        <a:xfrm>
          <a:off x="3904079" y="3207908"/>
          <a:ext cx="1671063" cy="3014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e-DE" sz="1400"/>
            <a:t>WOTS</a:t>
          </a:r>
          <a:r>
            <a:rPr lang="de-DE" sz="1400" baseline="30000"/>
            <a:t>+</a:t>
          </a:r>
          <a:endParaRPr lang="de-DE" sz="1400"/>
        </a:p>
      </xdr:txBody>
    </xdr:sp>
    <xdr:clientData/>
  </xdr:twoCellAnchor>
  <xdr:twoCellAnchor>
    <xdr:from>
      <xdr:col>1</xdr:col>
      <xdr:colOff>16421</xdr:colOff>
      <xdr:row>37</xdr:row>
      <xdr:rowOff>141534</xdr:rowOff>
    </xdr:from>
    <xdr:to>
      <xdr:col>3</xdr:col>
      <xdr:colOff>180790</xdr:colOff>
      <xdr:row>39</xdr:row>
      <xdr:rowOff>28793</xdr:rowOff>
    </xdr:to>
    <xdr:sp macro="" textlink="">
      <xdr:nvSpPr>
        <xdr:cNvPr id="144" name="Textfeld 143">
          <a:extLst>
            <a:ext uri="{FF2B5EF4-FFF2-40B4-BE49-F238E27FC236}">
              <a16:creationId xmlns:a16="http://schemas.microsoft.com/office/drawing/2014/main" id="{1ED85B16-D8D0-4336-A098-B52F4A6D80E5}"/>
            </a:ext>
          </a:extLst>
        </xdr:cNvPr>
        <xdr:cNvSpPr txBox="1"/>
      </xdr:nvSpPr>
      <xdr:spPr>
        <a:xfrm>
          <a:off x="347289" y="6819060"/>
          <a:ext cx="826106" cy="2482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e-DE" sz="1400"/>
            <a:t>FORS</a:t>
          </a:r>
        </a:p>
      </xdr:txBody>
    </xdr:sp>
    <xdr:clientData/>
  </xdr:twoCellAnchor>
  <xdr:twoCellAnchor>
    <xdr:from>
      <xdr:col>17</xdr:col>
      <xdr:colOff>184606</xdr:colOff>
      <xdr:row>33</xdr:row>
      <xdr:rowOff>103178</xdr:rowOff>
    </xdr:from>
    <xdr:to>
      <xdr:col>20</xdr:col>
      <xdr:colOff>16821</xdr:colOff>
      <xdr:row>35</xdr:row>
      <xdr:rowOff>49104</xdr:rowOff>
    </xdr:to>
    <xdr:sp macro="" textlink="">
      <xdr:nvSpPr>
        <xdr:cNvPr id="145" name="Textfeld 144">
          <a:extLst>
            <a:ext uri="{FF2B5EF4-FFF2-40B4-BE49-F238E27FC236}">
              <a16:creationId xmlns:a16="http://schemas.microsoft.com/office/drawing/2014/main" id="{CF563D57-1164-4587-9650-234D3EB72494}"/>
            </a:ext>
          </a:extLst>
        </xdr:cNvPr>
        <xdr:cNvSpPr txBox="1"/>
      </xdr:nvSpPr>
      <xdr:spPr>
        <a:xfrm>
          <a:off x="5809369" y="6058810"/>
          <a:ext cx="824820" cy="3068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e-DE" sz="1400"/>
            <a:t>FORS</a:t>
          </a:r>
        </a:p>
      </xdr:txBody>
    </xdr:sp>
    <xdr:clientData/>
  </xdr:twoCellAnchor>
  <xdr:twoCellAnchor>
    <xdr:from>
      <xdr:col>19</xdr:col>
      <xdr:colOff>118890</xdr:colOff>
      <xdr:row>33</xdr:row>
      <xdr:rowOff>20179</xdr:rowOff>
    </xdr:from>
    <xdr:to>
      <xdr:col>20</xdr:col>
      <xdr:colOff>96106</xdr:colOff>
      <xdr:row>35</xdr:row>
      <xdr:rowOff>161571</xdr:rowOff>
    </xdr:to>
    <xdr:sp macro="" textlink="">
      <xdr:nvSpPr>
        <xdr:cNvPr id="146" name="Pfeil: nach links gekrümmt 145">
          <a:extLst>
            <a:ext uri="{FF2B5EF4-FFF2-40B4-BE49-F238E27FC236}">
              <a16:creationId xmlns:a16="http://schemas.microsoft.com/office/drawing/2014/main" id="{4552E235-D6A6-4F79-89DC-27B98994B132}"/>
            </a:ext>
          </a:extLst>
        </xdr:cNvPr>
        <xdr:cNvSpPr/>
      </xdr:nvSpPr>
      <xdr:spPr>
        <a:xfrm flipH="1">
          <a:off x="6405390" y="5975811"/>
          <a:ext cx="308084" cy="502339"/>
        </a:xfrm>
        <a:prstGeom prst="curvedLeftArrow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261798</xdr:colOff>
      <xdr:row>4</xdr:row>
      <xdr:rowOff>80693</xdr:rowOff>
    </xdr:from>
    <xdr:to>
      <xdr:col>24</xdr:col>
      <xdr:colOff>100214</xdr:colOff>
      <xdr:row>7</xdr:row>
      <xdr:rowOff>68384</xdr:rowOff>
    </xdr:to>
    <xdr:sp macro="" textlink="">
      <xdr:nvSpPr>
        <xdr:cNvPr id="147" name="Geschweifte Klammer links 146">
          <a:extLst>
            <a:ext uri="{FF2B5EF4-FFF2-40B4-BE49-F238E27FC236}">
              <a16:creationId xmlns:a16="http://schemas.microsoft.com/office/drawing/2014/main" id="{4B1970EC-BE78-4335-9A49-20DA7F0578C5}"/>
            </a:ext>
          </a:extLst>
        </xdr:cNvPr>
        <xdr:cNvSpPr/>
      </xdr:nvSpPr>
      <xdr:spPr>
        <a:xfrm>
          <a:off x="7901336" y="823155"/>
          <a:ext cx="170570" cy="544537"/>
        </a:xfrm>
        <a:prstGeom prst="lef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20</xdr:col>
      <xdr:colOff>100264</xdr:colOff>
      <xdr:row>4</xdr:row>
      <xdr:rowOff>94829</xdr:rowOff>
    </xdr:from>
    <xdr:to>
      <xdr:col>23</xdr:col>
      <xdr:colOff>313379</xdr:colOff>
      <xdr:row>8</xdr:row>
      <xdr:rowOff>26204</xdr:rowOff>
    </xdr:to>
    <xdr:sp macro="" textlink="">
      <xdr:nvSpPr>
        <xdr:cNvPr id="148" name="Textfeld 147">
          <a:extLst>
            <a:ext uri="{FF2B5EF4-FFF2-40B4-BE49-F238E27FC236}">
              <a16:creationId xmlns:a16="http://schemas.microsoft.com/office/drawing/2014/main" id="{82BCF7DE-F06E-4DC4-9768-E305930219DC}"/>
            </a:ext>
          </a:extLst>
        </xdr:cNvPr>
        <xdr:cNvSpPr txBox="1"/>
      </xdr:nvSpPr>
      <xdr:spPr>
        <a:xfrm>
          <a:off x="6717632" y="967118"/>
          <a:ext cx="1205721" cy="6532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400"/>
            <a:t>Merkle-Tree</a:t>
          </a:r>
        </a:p>
        <a:p>
          <a:pPr algn="ctr"/>
          <a:r>
            <a:rPr lang="de-DE" sz="1400"/>
            <a:t>(Layer)</a:t>
          </a:r>
        </a:p>
      </xdr:txBody>
    </xdr:sp>
    <xdr:clientData/>
  </xdr:twoCellAnchor>
  <xdr:twoCellAnchor>
    <xdr:from>
      <xdr:col>27</xdr:col>
      <xdr:colOff>131061</xdr:colOff>
      <xdr:row>32</xdr:row>
      <xdr:rowOff>64490</xdr:rowOff>
    </xdr:from>
    <xdr:to>
      <xdr:col>28</xdr:col>
      <xdr:colOff>69485</xdr:colOff>
      <xdr:row>33</xdr:row>
      <xdr:rowOff>147776</xdr:rowOff>
    </xdr:to>
    <xdr:sp macro="" textlink="">
      <xdr:nvSpPr>
        <xdr:cNvPr id="150" name="Gleichschenkliges Dreieck 149">
          <a:extLst>
            <a:ext uri="{FF2B5EF4-FFF2-40B4-BE49-F238E27FC236}">
              <a16:creationId xmlns:a16="http://schemas.microsoft.com/office/drawing/2014/main" id="{4EE7A020-CDBF-4C53-B556-AFCDCC59B700}"/>
            </a:ext>
          </a:extLst>
        </xdr:cNvPr>
        <xdr:cNvSpPr/>
      </xdr:nvSpPr>
      <xdr:spPr>
        <a:xfrm>
          <a:off x="9246124" y="5928996"/>
          <a:ext cx="276019" cy="266552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20</xdr:col>
      <xdr:colOff>160422</xdr:colOff>
      <xdr:row>34</xdr:row>
      <xdr:rowOff>90237</xdr:rowOff>
    </xdr:from>
    <xdr:to>
      <xdr:col>28</xdr:col>
      <xdr:colOff>90237</xdr:colOff>
      <xdr:row>37</xdr:row>
      <xdr:rowOff>20053</xdr:rowOff>
    </xdr:to>
    <xdr:sp macro="" textlink="">
      <xdr:nvSpPr>
        <xdr:cNvPr id="151" name="Rechteck 150">
          <a:extLst>
            <a:ext uri="{FF2B5EF4-FFF2-40B4-BE49-F238E27FC236}">
              <a16:creationId xmlns:a16="http://schemas.microsoft.com/office/drawing/2014/main" id="{6D72DE4D-18E3-1E92-281E-C45EC7C94A56}"/>
            </a:ext>
          </a:extLst>
        </xdr:cNvPr>
        <xdr:cNvSpPr/>
      </xdr:nvSpPr>
      <xdr:spPr>
        <a:xfrm>
          <a:off x="6777790" y="6226342"/>
          <a:ext cx="2576763" cy="471237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de-DE" sz="1400">
              <a:solidFill>
                <a:sysClr val="windowText" lastClr="000000"/>
              </a:solidFill>
            </a:rPr>
            <a:t>Signature of the Message</a:t>
          </a:r>
        </a:p>
      </xdr:txBody>
    </xdr:sp>
    <xdr:clientData/>
  </xdr:twoCellAnchor>
  <xdr:twoCellAnchor>
    <xdr:from>
      <xdr:col>4</xdr:col>
      <xdr:colOff>62163</xdr:colOff>
      <xdr:row>39</xdr:row>
      <xdr:rowOff>2003</xdr:rowOff>
    </xdr:from>
    <xdr:to>
      <xdr:col>11</xdr:col>
      <xdr:colOff>322847</xdr:colOff>
      <xdr:row>41</xdr:row>
      <xdr:rowOff>112293</xdr:rowOff>
    </xdr:to>
    <xdr:sp macro="" textlink="">
      <xdr:nvSpPr>
        <xdr:cNvPr id="152" name="Rechteck 151">
          <a:extLst>
            <a:ext uri="{FF2B5EF4-FFF2-40B4-BE49-F238E27FC236}">
              <a16:creationId xmlns:a16="http://schemas.microsoft.com/office/drawing/2014/main" id="{C1D3D0DF-DDCC-4E82-8895-FCFC0689227E}"/>
            </a:ext>
          </a:extLst>
        </xdr:cNvPr>
        <xdr:cNvSpPr/>
      </xdr:nvSpPr>
      <xdr:spPr>
        <a:xfrm>
          <a:off x="1385637" y="7040477"/>
          <a:ext cx="2576763" cy="471237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de-DE" sz="1400">
              <a:solidFill>
                <a:sysClr val="windowText" lastClr="000000"/>
              </a:solidFill>
            </a:rPr>
            <a:t>Signature of the Message</a:t>
          </a:r>
        </a:p>
      </xdr:txBody>
    </xdr:sp>
    <xdr:clientData/>
  </xdr:twoCellAnchor>
  <xdr:twoCellAnchor>
    <xdr:from>
      <xdr:col>27</xdr:col>
      <xdr:colOff>33799</xdr:colOff>
      <xdr:row>28</xdr:row>
      <xdr:rowOff>146888</xdr:rowOff>
    </xdr:from>
    <xdr:to>
      <xdr:col>27</xdr:col>
      <xdr:colOff>328048</xdr:colOff>
      <xdr:row>31</xdr:row>
      <xdr:rowOff>95661</xdr:rowOff>
    </xdr:to>
    <xdr:sp macro="" textlink="">
      <xdr:nvSpPr>
        <xdr:cNvPr id="153" name="Pfeil: nach links gekrümmt 152">
          <a:extLst>
            <a:ext uri="{FF2B5EF4-FFF2-40B4-BE49-F238E27FC236}">
              <a16:creationId xmlns:a16="http://schemas.microsoft.com/office/drawing/2014/main" id="{FDE46026-31C8-481E-9144-A92FEA8C3486}"/>
            </a:ext>
          </a:extLst>
        </xdr:cNvPr>
        <xdr:cNvSpPr/>
      </xdr:nvSpPr>
      <xdr:spPr>
        <a:xfrm>
          <a:off x="8967246" y="5200151"/>
          <a:ext cx="294249" cy="490194"/>
        </a:xfrm>
        <a:prstGeom prst="curvedLeftArrow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28</xdr:col>
      <xdr:colOff>31717</xdr:colOff>
      <xdr:row>29</xdr:row>
      <xdr:rowOff>23835</xdr:rowOff>
    </xdr:from>
    <xdr:to>
      <xdr:col>33</xdr:col>
      <xdr:colOff>42012</xdr:colOff>
      <xdr:row>30</xdr:row>
      <xdr:rowOff>134570</xdr:rowOff>
    </xdr:to>
    <xdr:sp macro="" textlink="">
      <xdr:nvSpPr>
        <xdr:cNvPr id="154" name="Textfeld 153">
          <a:extLst>
            <a:ext uri="{FF2B5EF4-FFF2-40B4-BE49-F238E27FC236}">
              <a16:creationId xmlns:a16="http://schemas.microsoft.com/office/drawing/2014/main" id="{9A5E510F-2DCD-4F3C-9E4D-818E0BEF92DB}"/>
            </a:ext>
          </a:extLst>
        </xdr:cNvPr>
        <xdr:cNvSpPr txBox="1"/>
      </xdr:nvSpPr>
      <xdr:spPr>
        <a:xfrm>
          <a:off x="9296033" y="5257572"/>
          <a:ext cx="1664637" cy="2912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e-DE" sz="1400"/>
            <a:t>WOTS</a:t>
          </a:r>
          <a:r>
            <a:rPr lang="de-DE" sz="1400" baseline="30000"/>
            <a:t>+</a:t>
          </a:r>
          <a:endParaRPr lang="de-DE" sz="1400"/>
        </a:p>
      </xdr:txBody>
    </xdr:sp>
    <xdr:clientData/>
  </xdr:twoCellAnchor>
  <xdr:twoCellAnchor>
    <xdr:from>
      <xdr:col>10</xdr:col>
      <xdr:colOff>153416</xdr:colOff>
      <xdr:row>32</xdr:row>
      <xdr:rowOff>104530</xdr:rowOff>
    </xdr:from>
    <xdr:to>
      <xdr:col>11</xdr:col>
      <xdr:colOff>110822</xdr:colOff>
      <xdr:row>35</xdr:row>
      <xdr:rowOff>58810</xdr:rowOff>
    </xdr:to>
    <xdr:sp macro="" textlink="">
      <xdr:nvSpPr>
        <xdr:cNvPr id="155" name="Pfeil: nach links gekrümmt 154">
          <a:extLst>
            <a:ext uri="{FF2B5EF4-FFF2-40B4-BE49-F238E27FC236}">
              <a16:creationId xmlns:a16="http://schemas.microsoft.com/office/drawing/2014/main" id="{F0F1AC07-17F2-421B-A538-61BC1BC3F997}"/>
            </a:ext>
          </a:extLst>
        </xdr:cNvPr>
        <xdr:cNvSpPr/>
      </xdr:nvSpPr>
      <xdr:spPr>
        <a:xfrm>
          <a:off x="3462100" y="5879688"/>
          <a:ext cx="288275" cy="495701"/>
        </a:xfrm>
        <a:prstGeom prst="curvedLeftArrow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11</xdr:col>
      <xdr:colOff>183030</xdr:colOff>
      <xdr:row>32</xdr:row>
      <xdr:rowOff>154766</xdr:rowOff>
    </xdr:from>
    <xdr:to>
      <xdr:col>16</xdr:col>
      <xdr:colOff>193323</xdr:colOff>
      <xdr:row>34</xdr:row>
      <xdr:rowOff>90169</xdr:rowOff>
    </xdr:to>
    <xdr:sp macro="" textlink="">
      <xdr:nvSpPr>
        <xdr:cNvPr id="156" name="Textfeld 155">
          <a:extLst>
            <a:ext uri="{FF2B5EF4-FFF2-40B4-BE49-F238E27FC236}">
              <a16:creationId xmlns:a16="http://schemas.microsoft.com/office/drawing/2014/main" id="{E2A007B6-CD53-4846-9C7C-7EC8C844D4B9}"/>
            </a:ext>
          </a:extLst>
        </xdr:cNvPr>
        <xdr:cNvSpPr txBox="1"/>
      </xdr:nvSpPr>
      <xdr:spPr>
        <a:xfrm>
          <a:off x="3822583" y="5929924"/>
          <a:ext cx="1664635" cy="296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e-DE" sz="1400"/>
            <a:t>WOTS</a:t>
          </a:r>
          <a:r>
            <a:rPr lang="de-DE" sz="1400" baseline="30000"/>
            <a:t>+</a:t>
          </a:r>
          <a:endParaRPr lang="de-DE" sz="1400"/>
        </a:p>
      </xdr:txBody>
    </xdr:sp>
    <xdr:clientData/>
  </xdr:twoCellAnchor>
  <xdr:twoCellAnchor>
    <xdr:from>
      <xdr:col>8</xdr:col>
      <xdr:colOff>330867</xdr:colOff>
      <xdr:row>2</xdr:row>
      <xdr:rowOff>167018</xdr:rowOff>
    </xdr:from>
    <xdr:to>
      <xdr:col>12</xdr:col>
      <xdr:colOff>184354</xdr:colOff>
      <xdr:row>4</xdr:row>
      <xdr:rowOff>135194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73B35A6D-98DD-4174-890D-0C0D29AFA435}"/>
            </a:ext>
          </a:extLst>
        </xdr:cNvPr>
        <xdr:cNvSpPr txBox="1"/>
      </xdr:nvSpPr>
      <xdr:spPr>
        <a:xfrm>
          <a:off x="2985577" y="683212"/>
          <a:ext cx="1180842" cy="3368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400"/>
            <a:t>Public Key</a:t>
          </a:r>
        </a:p>
      </xdr:txBody>
    </xdr:sp>
    <xdr:clientData/>
  </xdr:twoCellAnchor>
  <xdr:twoCellAnchor>
    <xdr:from>
      <xdr:col>7</xdr:col>
      <xdr:colOff>168958</xdr:colOff>
      <xdr:row>3</xdr:row>
      <xdr:rowOff>163397</xdr:rowOff>
    </xdr:from>
    <xdr:to>
      <xdr:col>9</xdr:col>
      <xdr:colOff>72769</xdr:colOff>
      <xdr:row>4</xdr:row>
      <xdr:rowOff>80674</xdr:rowOff>
    </xdr:to>
    <xdr:cxnSp macro="">
      <xdr:nvCxnSpPr>
        <xdr:cNvPr id="4" name="Gerade Verbindung mit Pfeil 3">
          <a:extLst>
            <a:ext uri="{FF2B5EF4-FFF2-40B4-BE49-F238E27FC236}">
              <a16:creationId xmlns:a16="http://schemas.microsoft.com/office/drawing/2014/main" id="{5CE2534E-A2CF-74AC-88FF-A0337A87CF2F}"/>
            </a:ext>
          </a:extLst>
        </xdr:cNvPr>
        <xdr:cNvCxnSpPr/>
      </xdr:nvCxnSpPr>
      <xdr:spPr>
        <a:xfrm flipH="1">
          <a:off x="2491829" y="863945"/>
          <a:ext cx="567488" cy="10163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185768</xdr:colOff>
      <xdr:row>2</xdr:row>
      <xdr:rowOff>125929</xdr:rowOff>
    </xdr:from>
    <xdr:to>
      <xdr:col>31</xdr:col>
      <xdr:colOff>39255</xdr:colOff>
      <xdr:row>4</xdr:row>
      <xdr:rowOff>94105</xdr:rowOff>
    </xdr:to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F7BCCFC2-90F1-4061-88E9-0EC4F60ECB8C}"/>
            </a:ext>
          </a:extLst>
        </xdr:cNvPr>
        <xdr:cNvSpPr txBox="1"/>
      </xdr:nvSpPr>
      <xdr:spPr>
        <a:xfrm>
          <a:off x="9090932" y="637720"/>
          <a:ext cx="1172771" cy="3321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400"/>
            <a:t>Public Key</a:t>
          </a:r>
        </a:p>
      </xdr:txBody>
    </xdr:sp>
    <xdr:clientData/>
  </xdr:twoCellAnchor>
  <xdr:twoCellAnchor>
    <xdr:from>
      <xdr:col>26</xdr:col>
      <xdr:colOff>23859</xdr:colOff>
      <xdr:row>3</xdr:row>
      <xdr:rowOff>122308</xdr:rowOff>
    </xdr:from>
    <xdr:to>
      <xdr:col>27</xdr:col>
      <xdr:colOff>257491</xdr:colOff>
      <xdr:row>4</xdr:row>
      <xdr:rowOff>39585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FB9A41AA-521A-4B4F-B157-C3292C537172}"/>
            </a:ext>
          </a:extLst>
        </xdr:cNvPr>
        <xdr:cNvCxnSpPr/>
      </xdr:nvCxnSpPr>
      <xdr:spPr>
        <a:xfrm flipH="1">
          <a:off x="8599202" y="816069"/>
          <a:ext cx="563453" cy="9924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4947</xdr:colOff>
      <xdr:row>6</xdr:row>
      <xdr:rowOff>182539</xdr:rowOff>
    </xdr:from>
    <xdr:to>
      <xdr:col>59</xdr:col>
      <xdr:colOff>94370</xdr:colOff>
      <xdr:row>9</xdr:row>
      <xdr:rowOff>33705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7C91898C-0248-C78E-DE5F-031B89B7F050}"/>
            </a:ext>
          </a:extLst>
        </xdr:cNvPr>
        <xdr:cNvSpPr txBox="1"/>
      </xdr:nvSpPr>
      <xdr:spPr>
        <a:xfrm rot="5400000">
          <a:off x="11190393" y="1085184"/>
          <a:ext cx="416893" cy="874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t"/>
        <a:lstStyle/>
        <a:p>
          <a:pPr algn="ctr"/>
          <a:r>
            <a:rPr lang="de-DE" sz="1600" b="1"/>
            <a:t>4 Layer</a:t>
          </a:r>
        </a:p>
      </xdr:txBody>
    </xdr:sp>
    <xdr:clientData/>
  </xdr:twoCellAnchor>
  <xdr:twoCellAnchor>
    <xdr:from>
      <xdr:col>54</xdr:col>
      <xdr:colOff>14868</xdr:colOff>
      <xdr:row>32</xdr:row>
      <xdr:rowOff>29631</xdr:rowOff>
    </xdr:from>
    <xdr:to>
      <xdr:col>62</xdr:col>
      <xdr:colOff>89417</xdr:colOff>
      <xdr:row>34</xdr:row>
      <xdr:rowOff>173576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491EF907-A68F-487A-995F-7964313A603E}"/>
            </a:ext>
          </a:extLst>
        </xdr:cNvPr>
        <xdr:cNvSpPr txBox="1"/>
      </xdr:nvSpPr>
      <xdr:spPr>
        <a:xfrm rot="5400000">
          <a:off x="11398624" y="4520875"/>
          <a:ext cx="397945" cy="16447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b"/>
        <a:lstStyle/>
        <a:p>
          <a:pPr algn="ctr"/>
          <a:r>
            <a:rPr lang="de-DE" sz="1600" b="1"/>
            <a:t>FORS</a:t>
          </a:r>
        </a:p>
      </xdr:txBody>
    </xdr:sp>
    <xdr:clientData/>
  </xdr:twoCellAnchor>
  <xdr:twoCellAnchor>
    <xdr:from>
      <xdr:col>13</xdr:col>
      <xdr:colOff>75446</xdr:colOff>
      <xdr:row>38</xdr:row>
      <xdr:rowOff>15089</xdr:rowOff>
    </xdr:from>
    <xdr:to>
      <xdr:col>14</xdr:col>
      <xdr:colOff>158435</xdr:colOff>
      <xdr:row>39</xdr:row>
      <xdr:rowOff>30178</xdr:rowOff>
    </xdr:to>
    <xdr:cxnSp macro="">
      <xdr:nvCxnSpPr>
        <xdr:cNvPr id="5" name="Gerader Verbinder 4">
          <a:extLst>
            <a:ext uri="{FF2B5EF4-FFF2-40B4-BE49-F238E27FC236}">
              <a16:creationId xmlns:a16="http://schemas.microsoft.com/office/drawing/2014/main" id="{DE202280-E915-0EF8-2CD5-1F305A38A0F9}"/>
            </a:ext>
          </a:extLst>
        </xdr:cNvPr>
        <xdr:cNvCxnSpPr/>
      </xdr:nvCxnSpPr>
      <xdr:spPr>
        <a:xfrm flipV="1">
          <a:off x="2678317" y="5530158"/>
          <a:ext cx="279148" cy="196159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31686</xdr:colOff>
      <xdr:row>38</xdr:row>
      <xdr:rowOff>16598</xdr:rowOff>
    </xdr:from>
    <xdr:to>
      <xdr:col>16</xdr:col>
      <xdr:colOff>90534</xdr:colOff>
      <xdr:row>39</xdr:row>
      <xdr:rowOff>15089</xdr:rowOff>
    </xdr:to>
    <xdr:cxnSp macro="">
      <xdr:nvCxnSpPr>
        <xdr:cNvPr id="6" name="Gerader Verbinder 5">
          <a:extLst>
            <a:ext uri="{FF2B5EF4-FFF2-40B4-BE49-F238E27FC236}">
              <a16:creationId xmlns:a16="http://schemas.microsoft.com/office/drawing/2014/main" id="{7C4CB245-5DAE-4EDD-83C5-D71BCCBD8F9F}"/>
            </a:ext>
          </a:extLst>
        </xdr:cNvPr>
        <xdr:cNvCxnSpPr/>
      </xdr:nvCxnSpPr>
      <xdr:spPr>
        <a:xfrm flipH="1" flipV="1">
          <a:off x="3026874" y="5531667"/>
          <a:ext cx="255007" cy="17956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84499</xdr:colOff>
      <xdr:row>38</xdr:row>
      <xdr:rowOff>31687</xdr:rowOff>
    </xdr:from>
    <xdr:to>
      <xdr:col>22</xdr:col>
      <xdr:colOff>167489</xdr:colOff>
      <xdr:row>39</xdr:row>
      <xdr:rowOff>46776</xdr:rowOff>
    </xdr:to>
    <xdr:cxnSp macro="">
      <xdr:nvCxnSpPr>
        <xdr:cNvPr id="15" name="Gerader Verbinder 14">
          <a:extLst>
            <a:ext uri="{FF2B5EF4-FFF2-40B4-BE49-F238E27FC236}">
              <a16:creationId xmlns:a16="http://schemas.microsoft.com/office/drawing/2014/main" id="{A6213FDB-D328-4CDB-87B1-5DA7799E8F7B}"/>
            </a:ext>
          </a:extLst>
        </xdr:cNvPr>
        <xdr:cNvCxnSpPr/>
      </xdr:nvCxnSpPr>
      <xdr:spPr>
        <a:xfrm flipV="1">
          <a:off x="4256638" y="5546756"/>
          <a:ext cx="279148" cy="196159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40740</xdr:colOff>
      <xdr:row>38</xdr:row>
      <xdr:rowOff>33196</xdr:rowOff>
    </xdr:from>
    <xdr:to>
      <xdr:col>24</xdr:col>
      <xdr:colOff>99588</xdr:colOff>
      <xdr:row>39</xdr:row>
      <xdr:rowOff>31687</xdr:rowOff>
    </xdr:to>
    <xdr:cxnSp macro="">
      <xdr:nvCxnSpPr>
        <xdr:cNvPr id="16" name="Gerader Verbinder 15">
          <a:extLst>
            <a:ext uri="{FF2B5EF4-FFF2-40B4-BE49-F238E27FC236}">
              <a16:creationId xmlns:a16="http://schemas.microsoft.com/office/drawing/2014/main" id="{C08F2C5B-C271-46C2-BA7E-6C02F7E99EA5}"/>
            </a:ext>
          </a:extLst>
        </xdr:cNvPr>
        <xdr:cNvCxnSpPr/>
      </xdr:nvCxnSpPr>
      <xdr:spPr>
        <a:xfrm flipH="1" flipV="1">
          <a:off x="4605195" y="5548265"/>
          <a:ext cx="255007" cy="17956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78464</xdr:colOff>
      <xdr:row>38</xdr:row>
      <xdr:rowOff>25651</xdr:rowOff>
    </xdr:from>
    <xdr:to>
      <xdr:col>30</xdr:col>
      <xdr:colOff>161454</xdr:colOff>
      <xdr:row>39</xdr:row>
      <xdr:rowOff>40740</xdr:rowOff>
    </xdr:to>
    <xdr:cxnSp macro="">
      <xdr:nvCxnSpPr>
        <xdr:cNvPr id="21" name="Gerader Verbinder 20">
          <a:extLst>
            <a:ext uri="{FF2B5EF4-FFF2-40B4-BE49-F238E27FC236}">
              <a16:creationId xmlns:a16="http://schemas.microsoft.com/office/drawing/2014/main" id="{538AA887-353A-46C4-8CCA-802DD31648F5}"/>
            </a:ext>
          </a:extLst>
        </xdr:cNvPr>
        <xdr:cNvCxnSpPr/>
      </xdr:nvCxnSpPr>
      <xdr:spPr>
        <a:xfrm flipV="1">
          <a:off x="5819870" y="5540720"/>
          <a:ext cx="279148" cy="196159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34704</xdr:colOff>
      <xdr:row>38</xdr:row>
      <xdr:rowOff>27160</xdr:rowOff>
    </xdr:from>
    <xdr:to>
      <xdr:col>32</xdr:col>
      <xdr:colOff>93553</xdr:colOff>
      <xdr:row>39</xdr:row>
      <xdr:rowOff>25651</xdr:rowOff>
    </xdr:to>
    <xdr:cxnSp macro="">
      <xdr:nvCxnSpPr>
        <xdr:cNvPr id="22" name="Gerader Verbinder 21">
          <a:extLst>
            <a:ext uri="{FF2B5EF4-FFF2-40B4-BE49-F238E27FC236}">
              <a16:creationId xmlns:a16="http://schemas.microsoft.com/office/drawing/2014/main" id="{8CAD44B2-B4BC-4261-AF73-4923FACAF12B}"/>
            </a:ext>
          </a:extLst>
        </xdr:cNvPr>
        <xdr:cNvCxnSpPr/>
      </xdr:nvCxnSpPr>
      <xdr:spPr>
        <a:xfrm flipH="1" flipV="1">
          <a:off x="6168427" y="5542229"/>
          <a:ext cx="255007" cy="17956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87518</xdr:colOff>
      <xdr:row>38</xdr:row>
      <xdr:rowOff>19615</xdr:rowOff>
    </xdr:from>
    <xdr:to>
      <xdr:col>38</xdr:col>
      <xdr:colOff>170507</xdr:colOff>
      <xdr:row>39</xdr:row>
      <xdr:rowOff>34704</xdr:rowOff>
    </xdr:to>
    <xdr:cxnSp macro="">
      <xdr:nvCxnSpPr>
        <xdr:cNvPr id="27" name="Gerader Verbinder 26">
          <a:extLst>
            <a:ext uri="{FF2B5EF4-FFF2-40B4-BE49-F238E27FC236}">
              <a16:creationId xmlns:a16="http://schemas.microsoft.com/office/drawing/2014/main" id="{6B650B1D-F29C-4E4A-9A4D-32BB0553C6E2}"/>
            </a:ext>
          </a:extLst>
        </xdr:cNvPr>
        <xdr:cNvCxnSpPr/>
      </xdr:nvCxnSpPr>
      <xdr:spPr>
        <a:xfrm flipV="1">
          <a:off x="7398191" y="5534684"/>
          <a:ext cx="279148" cy="196159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43758</xdr:colOff>
      <xdr:row>38</xdr:row>
      <xdr:rowOff>21124</xdr:rowOff>
    </xdr:from>
    <xdr:to>
      <xdr:col>40</xdr:col>
      <xdr:colOff>102606</xdr:colOff>
      <xdr:row>39</xdr:row>
      <xdr:rowOff>19615</xdr:rowOff>
    </xdr:to>
    <xdr:cxnSp macro="">
      <xdr:nvCxnSpPr>
        <xdr:cNvPr id="28" name="Gerader Verbinder 27">
          <a:extLst>
            <a:ext uri="{FF2B5EF4-FFF2-40B4-BE49-F238E27FC236}">
              <a16:creationId xmlns:a16="http://schemas.microsoft.com/office/drawing/2014/main" id="{105317B9-D7CA-4EA5-82AF-A1C274686BB7}"/>
            </a:ext>
          </a:extLst>
        </xdr:cNvPr>
        <xdr:cNvCxnSpPr/>
      </xdr:nvCxnSpPr>
      <xdr:spPr>
        <a:xfrm flipH="1" flipV="1">
          <a:off x="7746748" y="5536193"/>
          <a:ext cx="255007" cy="17956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45</xdr:col>
      <xdr:colOff>73938</xdr:colOff>
      <xdr:row>38</xdr:row>
      <xdr:rowOff>21124</xdr:rowOff>
    </xdr:from>
    <xdr:to>
      <xdr:col>46</xdr:col>
      <xdr:colOff>156928</xdr:colOff>
      <xdr:row>39</xdr:row>
      <xdr:rowOff>36213</xdr:rowOff>
    </xdr:to>
    <xdr:cxnSp macro="">
      <xdr:nvCxnSpPr>
        <xdr:cNvPr id="33" name="Gerader Verbinder 32">
          <a:extLst>
            <a:ext uri="{FF2B5EF4-FFF2-40B4-BE49-F238E27FC236}">
              <a16:creationId xmlns:a16="http://schemas.microsoft.com/office/drawing/2014/main" id="{97E02BFC-D754-4063-B97B-73324D1381DC}"/>
            </a:ext>
          </a:extLst>
        </xdr:cNvPr>
        <xdr:cNvCxnSpPr/>
      </xdr:nvCxnSpPr>
      <xdr:spPr>
        <a:xfrm flipV="1">
          <a:off x="8953879" y="5536193"/>
          <a:ext cx="279148" cy="196159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30179</xdr:colOff>
      <xdr:row>38</xdr:row>
      <xdr:rowOff>22633</xdr:rowOff>
    </xdr:from>
    <xdr:to>
      <xdr:col>48</xdr:col>
      <xdr:colOff>89027</xdr:colOff>
      <xdr:row>39</xdr:row>
      <xdr:rowOff>21124</xdr:rowOff>
    </xdr:to>
    <xdr:cxnSp macro="">
      <xdr:nvCxnSpPr>
        <xdr:cNvPr id="34" name="Gerader Verbinder 33">
          <a:extLst>
            <a:ext uri="{FF2B5EF4-FFF2-40B4-BE49-F238E27FC236}">
              <a16:creationId xmlns:a16="http://schemas.microsoft.com/office/drawing/2014/main" id="{2796A098-90A1-484F-B443-F865F2F1F800}"/>
            </a:ext>
          </a:extLst>
        </xdr:cNvPr>
        <xdr:cNvCxnSpPr/>
      </xdr:nvCxnSpPr>
      <xdr:spPr>
        <a:xfrm flipH="1" flipV="1">
          <a:off x="9302436" y="5537702"/>
          <a:ext cx="255007" cy="17956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97464</xdr:colOff>
      <xdr:row>43</xdr:row>
      <xdr:rowOff>34892</xdr:rowOff>
    </xdr:from>
    <xdr:to>
      <xdr:col>12</xdr:col>
      <xdr:colOff>171400</xdr:colOff>
      <xdr:row>45</xdr:row>
      <xdr:rowOff>28857</xdr:rowOff>
    </xdr:to>
    <xdr:cxnSp macro="">
      <xdr:nvCxnSpPr>
        <xdr:cNvPr id="39" name="Gerader Verbinder 38">
          <a:extLst>
            <a:ext uri="{FF2B5EF4-FFF2-40B4-BE49-F238E27FC236}">
              <a16:creationId xmlns:a16="http://schemas.microsoft.com/office/drawing/2014/main" id="{7FB8E89D-E8A7-435A-B084-3E670E3B794F}"/>
            </a:ext>
          </a:extLst>
        </xdr:cNvPr>
        <xdr:cNvCxnSpPr/>
      </xdr:nvCxnSpPr>
      <xdr:spPr>
        <a:xfrm flipV="1">
          <a:off x="2545857" y="7017810"/>
          <a:ext cx="73936" cy="1813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55775</xdr:colOff>
      <xdr:row>43</xdr:row>
      <xdr:rowOff>31810</xdr:rowOff>
    </xdr:from>
    <xdr:to>
      <xdr:col>13</xdr:col>
      <xdr:colOff>116131</xdr:colOff>
      <xdr:row>45</xdr:row>
      <xdr:rowOff>24266</xdr:rowOff>
    </xdr:to>
    <xdr:cxnSp macro="">
      <xdr:nvCxnSpPr>
        <xdr:cNvPr id="40" name="Gerader Verbinder 39">
          <a:extLst>
            <a:ext uri="{FF2B5EF4-FFF2-40B4-BE49-F238E27FC236}">
              <a16:creationId xmlns:a16="http://schemas.microsoft.com/office/drawing/2014/main" id="{B6C3518C-4F81-4BD0-8DEC-AFD955347BA4}"/>
            </a:ext>
          </a:extLst>
        </xdr:cNvPr>
        <xdr:cNvCxnSpPr/>
      </xdr:nvCxnSpPr>
      <xdr:spPr>
        <a:xfrm flipH="1" flipV="1">
          <a:off x="2803972" y="7014728"/>
          <a:ext cx="60356" cy="1798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106517</xdr:colOff>
      <xdr:row>43</xdr:row>
      <xdr:rowOff>51490</xdr:rowOff>
    </xdr:from>
    <xdr:to>
      <xdr:col>16</xdr:col>
      <xdr:colOff>180453</xdr:colOff>
      <xdr:row>45</xdr:row>
      <xdr:rowOff>45455</xdr:rowOff>
    </xdr:to>
    <xdr:cxnSp macro="">
      <xdr:nvCxnSpPr>
        <xdr:cNvPr id="41" name="Gerader Verbinder 40">
          <a:extLst>
            <a:ext uri="{FF2B5EF4-FFF2-40B4-BE49-F238E27FC236}">
              <a16:creationId xmlns:a16="http://schemas.microsoft.com/office/drawing/2014/main" id="{7235B47A-756C-4C1A-AC34-242C6B460100}"/>
            </a:ext>
          </a:extLst>
        </xdr:cNvPr>
        <xdr:cNvCxnSpPr/>
      </xdr:nvCxnSpPr>
      <xdr:spPr>
        <a:xfrm flipV="1">
          <a:off x="3454320" y="7034408"/>
          <a:ext cx="73936" cy="1813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52196</xdr:colOff>
      <xdr:row>43</xdr:row>
      <xdr:rowOff>51490</xdr:rowOff>
    </xdr:from>
    <xdr:to>
      <xdr:col>17</xdr:col>
      <xdr:colOff>112552</xdr:colOff>
      <xdr:row>45</xdr:row>
      <xdr:rowOff>43946</xdr:rowOff>
    </xdr:to>
    <xdr:cxnSp macro="">
      <xdr:nvCxnSpPr>
        <xdr:cNvPr id="42" name="Gerader Verbinder 41">
          <a:extLst>
            <a:ext uri="{FF2B5EF4-FFF2-40B4-BE49-F238E27FC236}">
              <a16:creationId xmlns:a16="http://schemas.microsoft.com/office/drawing/2014/main" id="{4AEF0EBB-6A73-48CD-876B-123917E7053A}"/>
            </a:ext>
          </a:extLst>
        </xdr:cNvPr>
        <xdr:cNvCxnSpPr/>
      </xdr:nvCxnSpPr>
      <xdr:spPr>
        <a:xfrm flipH="1" flipV="1">
          <a:off x="3599868" y="7034408"/>
          <a:ext cx="60356" cy="1798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106518</xdr:colOff>
      <xdr:row>43</xdr:row>
      <xdr:rowOff>34924</xdr:rowOff>
    </xdr:from>
    <xdr:to>
      <xdr:col>20</xdr:col>
      <xdr:colOff>180454</xdr:colOff>
      <xdr:row>45</xdr:row>
      <xdr:rowOff>28889</xdr:rowOff>
    </xdr:to>
    <xdr:cxnSp macro="">
      <xdr:nvCxnSpPr>
        <xdr:cNvPr id="43" name="Gerader Verbinder 42">
          <a:extLst>
            <a:ext uri="{FF2B5EF4-FFF2-40B4-BE49-F238E27FC236}">
              <a16:creationId xmlns:a16="http://schemas.microsoft.com/office/drawing/2014/main" id="{93750A30-B42B-47F9-8A1E-51708739906F}"/>
            </a:ext>
          </a:extLst>
        </xdr:cNvPr>
        <xdr:cNvCxnSpPr/>
      </xdr:nvCxnSpPr>
      <xdr:spPr>
        <a:xfrm flipV="1">
          <a:off x="4253797" y="7017842"/>
          <a:ext cx="73936" cy="1813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52196</xdr:colOff>
      <xdr:row>43</xdr:row>
      <xdr:rowOff>34924</xdr:rowOff>
    </xdr:from>
    <xdr:to>
      <xdr:col>21</xdr:col>
      <xdr:colOff>112552</xdr:colOff>
      <xdr:row>45</xdr:row>
      <xdr:rowOff>27380</xdr:rowOff>
    </xdr:to>
    <xdr:cxnSp macro="">
      <xdr:nvCxnSpPr>
        <xdr:cNvPr id="44" name="Gerader Verbinder 43">
          <a:extLst>
            <a:ext uri="{FF2B5EF4-FFF2-40B4-BE49-F238E27FC236}">
              <a16:creationId xmlns:a16="http://schemas.microsoft.com/office/drawing/2014/main" id="{8220B14F-8101-4901-A06E-32F3B10F99AC}"/>
            </a:ext>
          </a:extLst>
        </xdr:cNvPr>
        <xdr:cNvCxnSpPr/>
      </xdr:nvCxnSpPr>
      <xdr:spPr>
        <a:xfrm flipH="1" flipV="1">
          <a:off x="4399344" y="7017842"/>
          <a:ext cx="60356" cy="1798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115571</xdr:colOff>
      <xdr:row>43</xdr:row>
      <xdr:rowOff>51522</xdr:rowOff>
    </xdr:from>
    <xdr:to>
      <xdr:col>24</xdr:col>
      <xdr:colOff>189507</xdr:colOff>
      <xdr:row>45</xdr:row>
      <xdr:rowOff>45487</xdr:rowOff>
    </xdr:to>
    <xdr:cxnSp macro="">
      <xdr:nvCxnSpPr>
        <xdr:cNvPr id="45" name="Gerader Verbinder 44">
          <a:extLst>
            <a:ext uri="{FF2B5EF4-FFF2-40B4-BE49-F238E27FC236}">
              <a16:creationId xmlns:a16="http://schemas.microsoft.com/office/drawing/2014/main" id="{3D0559DB-9FF9-43D1-AFD5-DAD0C6F9E466}"/>
            </a:ext>
          </a:extLst>
        </xdr:cNvPr>
        <xdr:cNvCxnSpPr/>
      </xdr:nvCxnSpPr>
      <xdr:spPr>
        <a:xfrm flipV="1">
          <a:off x="5062325" y="7034440"/>
          <a:ext cx="73936" cy="1813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61250</xdr:colOff>
      <xdr:row>43</xdr:row>
      <xdr:rowOff>51522</xdr:rowOff>
    </xdr:from>
    <xdr:to>
      <xdr:col>25</xdr:col>
      <xdr:colOff>121606</xdr:colOff>
      <xdr:row>45</xdr:row>
      <xdr:rowOff>43978</xdr:rowOff>
    </xdr:to>
    <xdr:cxnSp macro="">
      <xdr:nvCxnSpPr>
        <xdr:cNvPr id="46" name="Gerader Verbinder 45">
          <a:extLst>
            <a:ext uri="{FF2B5EF4-FFF2-40B4-BE49-F238E27FC236}">
              <a16:creationId xmlns:a16="http://schemas.microsoft.com/office/drawing/2014/main" id="{39637609-9948-4C47-B1CA-B7570AEA0C12}"/>
            </a:ext>
          </a:extLst>
        </xdr:cNvPr>
        <xdr:cNvCxnSpPr/>
      </xdr:nvCxnSpPr>
      <xdr:spPr>
        <a:xfrm flipH="1" flipV="1">
          <a:off x="5207873" y="7034440"/>
          <a:ext cx="60356" cy="1798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100482</xdr:colOff>
      <xdr:row>43</xdr:row>
      <xdr:rowOff>28888</xdr:rowOff>
    </xdr:from>
    <xdr:to>
      <xdr:col>28</xdr:col>
      <xdr:colOff>174418</xdr:colOff>
      <xdr:row>45</xdr:row>
      <xdr:rowOff>22853</xdr:rowOff>
    </xdr:to>
    <xdr:cxnSp macro="">
      <xdr:nvCxnSpPr>
        <xdr:cNvPr id="47" name="Gerader Verbinder 46">
          <a:extLst>
            <a:ext uri="{FF2B5EF4-FFF2-40B4-BE49-F238E27FC236}">
              <a16:creationId xmlns:a16="http://schemas.microsoft.com/office/drawing/2014/main" id="{0E810579-0C3A-4CE5-BCFD-618B90539395}"/>
            </a:ext>
          </a:extLst>
        </xdr:cNvPr>
        <xdr:cNvCxnSpPr/>
      </xdr:nvCxnSpPr>
      <xdr:spPr>
        <a:xfrm flipV="1">
          <a:off x="5846712" y="7011806"/>
          <a:ext cx="73936" cy="1813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46161</xdr:colOff>
      <xdr:row>43</xdr:row>
      <xdr:rowOff>28888</xdr:rowOff>
    </xdr:from>
    <xdr:to>
      <xdr:col>29</xdr:col>
      <xdr:colOff>106517</xdr:colOff>
      <xdr:row>45</xdr:row>
      <xdr:rowOff>21344</xdr:rowOff>
    </xdr:to>
    <xdr:cxnSp macro="">
      <xdr:nvCxnSpPr>
        <xdr:cNvPr id="48" name="Gerader Verbinder 47">
          <a:extLst>
            <a:ext uri="{FF2B5EF4-FFF2-40B4-BE49-F238E27FC236}">
              <a16:creationId xmlns:a16="http://schemas.microsoft.com/office/drawing/2014/main" id="{0933B6D5-E5DA-4467-9DF7-B659C379F5E7}"/>
            </a:ext>
          </a:extLst>
        </xdr:cNvPr>
        <xdr:cNvCxnSpPr/>
      </xdr:nvCxnSpPr>
      <xdr:spPr>
        <a:xfrm flipH="1" flipV="1">
          <a:off x="5992259" y="7011806"/>
          <a:ext cx="60356" cy="1798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109536</xdr:colOff>
      <xdr:row>43</xdr:row>
      <xdr:rowOff>45486</xdr:rowOff>
    </xdr:from>
    <xdr:to>
      <xdr:col>32</xdr:col>
      <xdr:colOff>183472</xdr:colOff>
      <xdr:row>45</xdr:row>
      <xdr:rowOff>39451</xdr:rowOff>
    </xdr:to>
    <xdr:cxnSp macro="">
      <xdr:nvCxnSpPr>
        <xdr:cNvPr id="49" name="Gerader Verbinder 48">
          <a:extLst>
            <a:ext uri="{FF2B5EF4-FFF2-40B4-BE49-F238E27FC236}">
              <a16:creationId xmlns:a16="http://schemas.microsoft.com/office/drawing/2014/main" id="{D4E20F3A-65F6-430B-AD01-0ECC2AE67314}"/>
            </a:ext>
          </a:extLst>
        </xdr:cNvPr>
        <xdr:cNvCxnSpPr/>
      </xdr:nvCxnSpPr>
      <xdr:spPr>
        <a:xfrm flipV="1">
          <a:off x="6655241" y="7028404"/>
          <a:ext cx="73936" cy="1813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55214</xdr:colOff>
      <xdr:row>43</xdr:row>
      <xdr:rowOff>45486</xdr:rowOff>
    </xdr:from>
    <xdr:to>
      <xdr:col>33</xdr:col>
      <xdr:colOff>115570</xdr:colOff>
      <xdr:row>45</xdr:row>
      <xdr:rowOff>37942</xdr:rowOff>
    </xdr:to>
    <xdr:cxnSp macro="">
      <xdr:nvCxnSpPr>
        <xdr:cNvPr id="50" name="Gerader Verbinder 49">
          <a:extLst>
            <a:ext uri="{FF2B5EF4-FFF2-40B4-BE49-F238E27FC236}">
              <a16:creationId xmlns:a16="http://schemas.microsoft.com/office/drawing/2014/main" id="{73A768A3-1437-425A-A376-03C3561F43E8}"/>
            </a:ext>
          </a:extLst>
        </xdr:cNvPr>
        <xdr:cNvCxnSpPr/>
      </xdr:nvCxnSpPr>
      <xdr:spPr>
        <a:xfrm flipH="1" flipV="1">
          <a:off x="6800788" y="7028404"/>
          <a:ext cx="60356" cy="1798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109536</xdr:colOff>
      <xdr:row>43</xdr:row>
      <xdr:rowOff>22852</xdr:rowOff>
    </xdr:from>
    <xdr:to>
      <xdr:col>36</xdr:col>
      <xdr:colOff>183472</xdr:colOff>
      <xdr:row>45</xdr:row>
      <xdr:rowOff>16817</xdr:rowOff>
    </xdr:to>
    <xdr:cxnSp macro="">
      <xdr:nvCxnSpPr>
        <xdr:cNvPr id="51" name="Gerader Verbinder 50">
          <a:extLst>
            <a:ext uri="{FF2B5EF4-FFF2-40B4-BE49-F238E27FC236}">
              <a16:creationId xmlns:a16="http://schemas.microsoft.com/office/drawing/2014/main" id="{A4F301C9-BF70-4B6F-B011-C309EAFF8372}"/>
            </a:ext>
          </a:extLst>
        </xdr:cNvPr>
        <xdr:cNvCxnSpPr/>
      </xdr:nvCxnSpPr>
      <xdr:spPr>
        <a:xfrm flipV="1">
          <a:off x="7454716" y="7005770"/>
          <a:ext cx="73936" cy="1813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55215</xdr:colOff>
      <xdr:row>43</xdr:row>
      <xdr:rowOff>22852</xdr:rowOff>
    </xdr:from>
    <xdr:to>
      <xdr:col>37</xdr:col>
      <xdr:colOff>115571</xdr:colOff>
      <xdr:row>45</xdr:row>
      <xdr:rowOff>15308</xdr:rowOff>
    </xdr:to>
    <xdr:cxnSp macro="">
      <xdr:nvCxnSpPr>
        <xdr:cNvPr id="52" name="Gerader Verbinder 51">
          <a:extLst>
            <a:ext uri="{FF2B5EF4-FFF2-40B4-BE49-F238E27FC236}">
              <a16:creationId xmlns:a16="http://schemas.microsoft.com/office/drawing/2014/main" id="{FED77821-D9F3-4550-B2EB-956245B029E3}"/>
            </a:ext>
          </a:extLst>
        </xdr:cNvPr>
        <xdr:cNvCxnSpPr/>
      </xdr:nvCxnSpPr>
      <xdr:spPr>
        <a:xfrm flipH="1" flipV="1">
          <a:off x="7600264" y="7005770"/>
          <a:ext cx="60356" cy="1798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118589</xdr:colOff>
      <xdr:row>43</xdr:row>
      <xdr:rowOff>39450</xdr:rowOff>
    </xdr:from>
    <xdr:to>
      <xdr:col>40</xdr:col>
      <xdr:colOff>192525</xdr:colOff>
      <xdr:row>45</xdr:row>
      <xdr:rowOff>33415</xdr:rowOff>
    </xdr:to>
    <xdr:cxnSp macro="">
      <xdr:nvCxnSpPr>
        <xdr:cNvPr id="53" name="Gerader Verbinder 52">
          <a:extLst>
            <a:ext uri="{FF2B5EF4-FFF2-40B4-BE49-F238E27FC236}">
              <a16:creationId xmlns:a16="http://schemas.microsoft.com/office/drawing/2014/main" id="{35FACDD2-E661-497D-A015-CAB70682A513}"/>
            </a:ext>
          </a:extLst>
        </xdr:cNvPr>
        <xdr:cNvCxnSpPr/>
      </xdr:nvCxnSpPr>
      <xdr:spPr>
        <a:xfrm flipV="1">
          <a:off x="8263245" y="7022368"/>
          <a:ext cx="73936" cy="1813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64268</xdr:colOff>
      <xdr:row>43</xdr:row>
      <xdr:rowOff>39450</xdr:rowOff>
    </xdr:from>
    <xdr:to>
      <xdr:col>41</xdr:col>
      <xdr:colOff>124624</xdr:colOff>
      <xdr:row>45</xdr:row>
      <xdr:rowOff>31906</xdr:rowOff>
    </xdr:to>
    <xdr:cxnSp macro="">
      <xdr:nvCxnSpPr>
        <xdr:cNvPr id="54" name="Gerader Verbinder 53">
          <a:extLst>
            <a:ext uri="{FF2B5EF4-FFF2-40B4-BE49-F238E27FC236}">
              <a16:creationId xmlns:a16="http://schemas.microsoft.com/office/drawing/2014/main" id="{E4696875-D106-4318-8436-19FF98BA706B}"/>
            </a:ext>
          </a:extLst>
        </xdr:cNvPr>
        <xdr:cNvCxnSpPr/>
      </xdr:nvCxnSpPr>
      <xdr:spPr>
        <a:xfrm flipH="1" flipV="1">
          <a:off x="8408793" y="7022368"/>
          <a:ext cx="60356" cy="1798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95957</xdr:colOff>
      <xdr:row>43</xdr:row>
      <xdr:rowOff>24361</xdr:rowOff>
    </xdr:from>
    <xdr:to>
      <xdr:col>44</xdr:col>
      <xdr:colOff>169893</xdr:colOff>
      <xdr:row>45</xdr:row>
      <xdr:rowOff>18326</xdr:rowOff>
    </xdr:to>
    <xdr:cxnSp macro="">
      <xdr:nvCxnSpPr>
        <xdr:cNvPr id="55" name="Gerader Verbinder 54">
          <a:extLst>
            <a:ext uri="{FF2B5EF4-FFF2-40B4-BE49-F238E27FC236}">
              <a16:creationId xmlns:a16="http://schemas.microsoft.com/office/drawing/2014/main" id="{0E67E1A1-B5B1-4D88-89E6-CDBBC7503D70}"/>
            </a:ext>
          </a:extLst>
        </xdr:cNvPr>
        <xdr:cNvCxnSpPr/>
      </xdr:nvCxnSpPr>
      <xdr:spPr>
        <a:xfrm flipV="1">
          <a:off x="9040088" y="7007279"/>
          <a:ext cx="73936" cy="1813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45</xdr:col>
      <xdr:colOff>41635</xdr:colOff>
      <xdr:row>43</xdr:row>
      <xdr:rowOff>24361</xdr:rowOff>
    </xdr:from>
    <xdr:to>
      <xdr:col>45</xdr:col>
      <xdr:colOff>101991</xdr:colOff>
      <xdr:row>45</xdr:row>
      <xdr:rowOff>16817</xdr:rowOff>
    </xdr:to>
    <xdr:cxnSp macro="">
      <xdr:nvCxnSpPr>
        <xdr:cNvPr id="56" name="Gerader Verbinder 55">
          <a:extLst>
            <a:ext uri="{FF2B5EF4-FFF2-40B4-BE49-F238E27FC236}">
              <a16:creationId xmlns:a16="http://schemas.microsoft.com/office/drawing/2014/main" id="{7C4EB546-060E-4869-87DF-58F76957B2BC}"/>
            </a:ext>
          </a:extLst>
        </xdr:cNvPr>
        <xdr:cNvCxnSpPr/>
      </xdr:nvCxnSpPr>
      <xdr:spPr>
        <a:xfrm flipH="1" flipV="1">
          <a:off x="9185635" y="7007279"/>
          <a:ext cx="60356" cy="1798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48</xdr:col>
      <xdr:colOff>105010</xdr:colOff>
      <xdr:row>43</xdr:row>
      <xdr:rowOff>40959</xdr:rowOff>
    </xdr:from>
    <xdr:to>
      <xdr:col>48</xdr:col>
      <xdr:colOff>178946</xdr:colOff>
      <xdr:row>45</xdr:row>
      <xdr:rowOff>34924</xdr:rowOff>
    </xdr:to>
    <xdr:cxnSp macro="">
      <xdr:nvCxnSpPr>
        <xdr:cNvPr id="57" name="Gerader Verbinder 56">
          <a:extLst>
            <a:ext uri="{FF2B5EF4-FFF2-40B4-BE49-F238E27FC236}">
              <a16:creationId xmlns:a16="http://schemas.microsoft.com/office/drawing/2014/main" id="{C85CB81F-F345-4711-82E9-8669119DEDD1}"/>
            </a:ext>
          </a:extLst>
        </xdr:cNvPr>
        <xdr:cNvCxnSpPr/>
      </xdr:nvCxnSpPr>
      <xdr:spPr>
        <a:xfrm flipV="1">
          <a:off x="9848617" y="7023877"/>
          <a:ext cx="73936" cy="181342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49</xdr:col>
      <xdr:colOff>50689</xdr:colOff>
      <xdr:row>43</xdr:row>
      <xdr:rowOff>40959</xdr:rowOff>
    </xdr:from>
    <xdr:to>
      <xdr:col>49</xdr:col>
      <xdr:colOff>111045</xdr:colOff>
      <xdr:row>45</xdr:row>
      <xdr:rowOff>33415</xdr:rowOff>
    </xdr:to>
    <xdr:cxnSp macro="">
      <xdr:nvCxnSpPr>
        <xdr:cNvPr id="58" name="Gerader Verbinder 57">
          <a:extLst>
            <a:ext uri="{FF2B5EF4-FFF2-40B4-BE49-F238E27FC236}">
              <a16:creationId xmlns:a16="http://schemas.microsoft.com/office/drawing/2014/main" id="{E8E9759D-B98D-49A4-A18F-023B02977F69}"/>
            </a:ext>
          </a:extLst>
        </xdr:cNvPr>
        <xdr:cNvCxnSpPr/>
      </xdr:nvCxnSpPr>
      <xdr:spPr>
        <a:xfrm flipH="1" flipV="1">
          <a:off x="9994164" y="7023877"/>
          <a:ext cx="60356" cy="1798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59</xdr:col>
      <xdr:colOff>9896</xdr:colOff>
      <xdr:row>7</xdr:row>
      <xdr:rowOff>81444</xdr:rowOff>
    </xdr:from>
    <xdr:to>
      <xdr:col>60</xdr:col>
      <xdr:colOff>89065</xdr:colOff>
      <xdr:row>8</xdr:row>
      <xdr:rowOff>150111</xdr:rowOff>
    </xdr:to>
    <xdr:sp macro="" textlink="">
      <xdr:nvSpPr>
        <xdr:cNvPr id="59" name="Gleichschenkliges Dreieck 58">
          <a:extLst>
            <a:ext uri="{FF2B5EF4-FFF2-40B4-BE49-F238E27FC236}">
              <a16:creationId xmlns:a16="http://schemas.microsoft.com/office/drawing/2014/main" id="{B4F214B8-84AE-4278-8CC8-D66E2A7436A9}"/>
            </a:ext>
          </a:extLst>
        </xdr:cNvPr>
        <xdr:cNvSpPr/>
      </xdr:nvSpPr>
      <xdr:spPr>
        <a:xfrm>
          <a:off x="11736779" y="1348145"/>
          <a:ext cx="277091" cy="246797"/>
        </a:xfrm>
        <a:prstGeom prst="triangl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69364-635A-4A58-94B0-70FE1A4F9FE4}">
  <dimension ref="B3:C6"/>
  <sheetViews>
    <sheetView showGridLines="0" showRowColHeaders="0" tabSelected="1" zoomScale="126" workbookViewId="0">
      <selection activeCell="C3" sqref="C3"/>
    </sheetView>
  </sheetViews>
  <sheetFormatPr baseColWidth="10" defaultRowHeight="14.4" x14ac:dyDescent="0.3"/>
  <cols>
    <col min="2" max="2" width="17.109375" customWidth="1"/>
    <col min="3" max="3" width="15.33203125" customWidth="1"/>
    <col min="4" max="4" width="16.21875" customWidth="1"/>
    <col min="13" max="13" width="12" bestFit="1" customWidth="1"/>
  </cols>
  <sheetData>
    <row r="3" spans="2:3" x14ac:dyDescent="0.3">
      <c r="B3" s="1" t="s">
        <v>2</v>
      </c>
      <c r="C3" s="2" t="s">
        <v>3</v>
      </c>
    </row>
    <row r="4" spans="2:3" x14ac:dyDescent="0.3">
      <c r="B4" s="1" t="s">
        <v>0</v>
      </c>
      <c r="C4" s="3">
        <v>0</v>
      </c>
    </row>
    <row r="5" spans="2:3" x14ac:dyDescent="0.3">
      <c r="B5" s="1" t="s">
        <v>1</v>
      </c>
      <c r="C5" s="1" t="str" cm="1">
        <f t="array" ref="C5">mm3_hash(C3,C4)</f>
        <v>12DA77C8</v>
      </c>
    </row>
    <row r="6" spans="2:3" x14ac:dyDescent="0.3">
      <c r="B6" s="1" t="s">
        <v>54</v>
      </c>
      <c r="C6" s="4">
        <f>HEX2DEC(C5)</f>
        <v>316307400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28F1C-2E20-411F-B29B-2A8F89485094}">
  <dimension ref="A3:O39"/>
  <sheetViews>
    <sheetView showGridLines="0" topLeftCell="A2" zoomScale="79" workbookViewId="0">
      <selection activeCell="B3" sqref="B3:F4"/>
    </sheetView>
  </sheetViews>
  <sheetFormatPr baseColWidth="10" defaultRowHeight="14.4" x14ac:dyDescent="0.3"/>
  <cols>
    <col min="2" max="2" width="9.88671875" style="5" bestFit="1" customWidth="1"/>
    <col min="3" max="3" width="9.77734375" style="5" bestFit="1" customWidth="1"/>
    <col min="5" max="5" width="9.88671875" bestFit="1" customWidth="1"/>
    <col min="6" max="6" width="9.77734375" bestFit="1" customWidth="1"/>
    <col min="8" max="8" width="4.44140625" style="5" customWidth="1"/>
    <col min="9" max="9" width="13.33203125" customWidth="1"/>
  </cols>
  <sheetData>
    <row r="3" spans="1:15" x14ac:dyDescent="0.3">
      <c r="B3" s="88" t="s">
        <v>30</v>
      </c>
      <c r="C3" s="88"/>
      <c r="D3" s="88"/>
      <c r="E3" s="88"/>
      <c r="F3" s="88"/>
      <c r="I3" t="s">
        <v>56</v>
      </c>
      <c r="J3" s="87" t="s">
        <v>5</v>
      </c>
      <c r="K3" s="87"/>
      <c r="L3" s="25" t="str" cm="1">
        <f t="array" ref="L3">mm3_hash(J3)</f>
        <v>07556CA6</v>
      </c>
    </row>
    <row r="4" spans="1:15" x14ac:dyDescent="0.3">
      <c r="B4" s="88"/>
      <c r="C4" s="88"/>
      <c r="D4" s="88"/>
      <c r="E4" s="88"/>
      <c r="F4" s="88"/>
      <c r="I4" s="85" t="str" cm="1">
        <f t="array" ref="I4">_xlfn.CONCAT(_xlfn.MAKEARRAY(1,8,_xlfn.LAMBDA(_xlpm.z,_xlpm.s,HEX2BIN(MID(L3,_xlpm.s,1),4))))</f>
        <v>00000111010101010110110010100110</v>
      </c>
      <c r="J4" s="85"/>
      <c r="K4" s="85"/>
      <c r="L4" s="85"/>
    </row>
    <row r="5" spans="1:15" x14ac:dyDescent="0.3">
      <c r="B5"/>
      <c r="C5"/>
      <c r="I5" s="6"/>
      <c r="J5" s="6"/>
      <c r="K5" s="6"/>
      <c r="L5" s="6"/>
    </row>
    <row r="6" spans="1:15" x14ac:dyDescent="0.3">
      <c r="B6" s="86" t="s">
        <v>25</v>
      </c>
      <c r="C6" s="86"/>
      <c r="E6" s="86" t="s">
        <v>26</v>
      </c>
      <c r="F6" s="86"/>
      <c r="I6" s="18" t="s">
        <v>55</v>
      </c>
      <c r="J6" s="6"/>
      <c r="K6" s="6"/>
      <c r="L6" s="6"/>
    </row>
    <row r="7" spans="1:15" ht="15" thickBot="1" x14ac:dyDescent="0.35">
      <c r="B7" s="5">
        <v>0</v>
      </c>
      <c r="C7" s="5">
        <v>1</v>
      </c>
      <c r="E7" s="5">
        <v>0</v>
      </c>
      <c r="F7" s="5">
        <v>1</v>
      </c>
      <c r="I7" s="6"/>
      <c r="J7" s="6"/>
      <c r="K7" s="6"/>
      <c r="L7" s="6"/>
      <c r="M7" s="6"/>
      <c r="N7" s="6"/>
      <c r="O7" s="6"/>
    </row>
    <row r="8" spans="1:15" x14ac:dyDescent="0.3">
      <c r="A8">
        <v>1</v>
      </c>
      <c r="B8" s="8" t="str" cm="1">
        <f t="array" ref="B8">mm3_hash(A8,B$7)</f>
        <v>9416AC93</v>
      </c>
      <c r="C8" s="13" t="str" cm="1">
        <f t="array" ref="C8">mm3_hash(B8,C$7)</f>
        <v>7C4A1238</v>
      </c>
      <c r="E8" s="27" t="str" cm="1">
        <f t="array" ref="E8">mm3_hash(B8)</f>
        <v>76DC024C</v>
      </c>
      <c r="F8" s="29" t="str" cm="1">
        <f t="array" ref="F8">mm3_hash(C8)</f>
        <v>0103EC8C</v>
      </c>
      <c r="H8" s="16" t="str">
        <f>MID($I$4,A8,1)</f>
        <v>0</v>
      </c>
      <c r="I8" s="5" t="str">
        <f>IF(MID($I$4,A8,1)="0",B8,C8)</f>
        <v>9416AC93</v>
      </c>
    </row>
    <row r="9" spans="1:15" x14ac:dyDescent="0.3">
      <c r="A9">
        <v>2</v>
      </c>
      <c r="B9" s="8" t="str" cm="1">
        <f t="array" ref="B9">mm3_hash(A9,B$7)</f>
        <v>0129E217</v>
      </c>
      <c r="C9" s="13" t="str" cm="1">
        <f t="array" ref="C9">mm3_hash(B9,C$7)</f>
        <v>EFC8429C</v>
      </c>
      <c r="E9" s="30" t="str" cm="1">
        <f t="array" ref="E9">mm3_hash(B9)</f>
        <v>4FA96F06</v>
      </c>
      <c r="F9" s="31" t="str" cm="1">
        <f t="array" ref="F9">mm3_hash(C9)</f>
        <v>C3D23AD7</v>
      </c>
      <c r="H9" s="16" t="str">
        <f t="shared" ref="H9:H39" si="0">MID($I$4,A9,1)</f>
        <v>0</v>
      </c>
      <c r="I9" s="5" t="str">
        <f t="shared" ref="I9:I39" si="1">IF(MID($I$4,A9,1)="0",B9,C9)</f>
        <v>0129E217</v>
      </c>
    </row>
    <row r="10" spans="1:15" x14ac:dyDescent="0.3">
      <c r="A10">
        <v>3</v>
      </c>
      <c r="B10" s="8" t="str" cm="1">
        <f t="array" ref="B10">mm3_hash(A10,B$7)</f>
        <v>0FC7A1B4</v>
      </c>
      <c r="C10" s="13" t="str" cm="1">
        <f t="array" ref="C10">mm3_hash(B10,C$7)</f>
        <v>0D553402</v>
      </c>
      <c r="E10" s="30" t="str" cm="1">
        <f t="array" ref="E10">mm3_hash(B10)</f>
        <v>4792CFD9</v>
      </c>
      <c r="F10" s="31" t="str" cm="1">
        <f t="array" ref="F10">mm3_hash(C10)</f>
        <v>6227A72D</v>
      </c>
      <c r="H10" s="16" t="str">
        <f t="shared" si="0"/>
        <v>0</v>
      </c>
      <c r="I10" s="5" t="str">
        <f t="shared" si="1"/>
        <v>0FC7A1B4</v>
      </c>
    </row>
    <row r="11" spans="1:15" x14ac:dyDescent="0.3">
      <c r="A11">
        <v>4</v>
      </c>
      <c r="B11" s="8" t="str" cm="1">
        <f t="array" ref="B11">mm3_hash(A11,B$7)</f>
        <v>E131CC88</v>
      </c>
      <c r="C11" s="13" t="str" cm="1">
        <f t="array" ref="C11">mm3_hash(B11,C$7)</f>
        <v>65DE0984</v>
      </c>
      <c r="E11" s="30" t="str" cm="1">
        <f t="array" ref="E11">mm3_hash(B11)</f>
        <v>D43321B6</v>
      </c>
      <c r="F11" s="31" t="str" cm="1">
        <f t="array" ref="F11">mm3_hash(C11)</f>
        <v>3511106A</v>
      </c>
      <c r="H11" s="16" t="str">
        <f t="shared" si="0"/>
        <v>0</v>
      </c>
      <c r="I11" s="5" t="str">
        <f t="shared" si="1"/>
        <v>E131CC88</v>
      </c>
    </row>
    <row r="12" spans="1:15" x14ac:dyDescent="0.3">
      <c r="A12">
        <v>5</v>
      </c>
      <c r="B12" s="8" t="str" cm="1">
        <f t="array" ref="B12">mm3_hash(A12,B$7)</f>
        <v>531A35E4</v>
      </c>
      <c r="C12" s="13" t="str" cm="1">
        <f t="array" ref="C12">mm3_hash(B12,C$7)</f>
        <v>869D7C49</v>
      </c>
      <c r="E12" s="30" t="str" cm="1">
        <f t="array" ref="E12">mm3_hash(B12)</f>
        <v>77FA45B6</v>
      </c>
      <c r="F12" s="31" t="str" cm="1">
        <f t="array" ref="F12">mm3_hash(C12)</f>
        <v>1ED640D3</v>
      </c>
      <c r="H12" s="16" t="str">
        <f t="shared" si="0"/>
        <v>0</v>
      </c>
      <c r="I12" s="5" t="str">
        <f t="shared" si="1"/>
        <v>531A35E4</v>
      </c>
    </row>
    <row r="13" spans="1:15" x14ac:dyDescent="0.3">
      <c r="A13">
        <v>6</v>
      </c>
      <c r="B13" s="8" t="str" cm="1">
        <f t="array" ref="B13">mm3_hash(A13,B$7)</f>
        <v>27FA7CC0</v>
      </c>
      <c r="C13" s="13" t="str" cm="1">
        <f t="array" ref="C13">mm3_hash(B13,C$7)</f>
        <v>D17249FE</v>
      </c>
      <c r="E13" s="30" t="str" cm="1">
        <f t="array" ref="E13">mm3_hash(B13)</f>
        <v>985D871B</v>
      </c>
      <c r="F13" s="31" t="str" cm="1">
        <f t="array" ref="F13">mm3_hash(C13)</f>
        <v>73D3AD0F</v>
      </c>
      <c r="H13" s="16" t="str">
        <f t="shared" si="0"/>
        <v>1</v>
      </c>
      <c r="I13" s="5" t="str">
        <f t="shared" si="1"/>
        <v>D17249FE</v>
      </c>
    </row>
    <row r="14" spans="1:15" x14ac:dyDescent="0.3">
      <c r="A14">
        <v>7</v>
      </c>
      <c r="B14" s="8" t="str" cm="1">
        <f t="array" ref="B14">mm3_hash(A14,B$7)</f>
        <v>23EA8628</v>
      </c>
      <c r="C14" s="13" t="str" cm="1">
        <f t="array" ref="C14">mm3_hash(B14,C$7)</f>
        <v>8C1A5553</v>
      </c>
      <c r="E14" s="30" t="str" cm="1">
        <f t="array" ref="E14">mm3_hash(B14)</f>
        <v>CAAB92DA</v>
      </c>
      <c r="F14" s="31" t="str" cm="1">
        <f t="array" ref="F14">mm3_hash(C14)</f>
        <v>AC27EF2D</v>
      </c>
      <c r="H14" s="16" t="str">
        <f t="shared" si="0"/>
        <v>1</v>
      </c>
      <c r="I14" s="5" t="str">
        <f t="shared" si="1"/>
        <v>8C1A5553</v>
      </c>
    </row>
    <row r="15" spans="1:15" x14ac:dyDescent="0.3">
      <c r="A15">
        <v>8</v>
      </c>
      <c r="B15" s="8" t="str" cm="1">
        <f t="array" ref="B15">mm3_hash(A15,B$7)</f>
        <v>BD920017</v>
      </c>
      <c r="C15" s="13" t="str" cm="1">
        <f t="array" ref="C15">mm3_hash(B15,C$7)</f>
        <v>8398CE68</v>
      </c>
      <c r="E15" s="30" t="str" cm="1">
        <f t="array" ref="E15">mm3_hash(B15)</f>
        <v>F2C91BFB</v>
      </c>
      <c r="F15" s="31" t="str" cm="1">
        <f t="array" ref="F15">mm3_hash(C15)</f>
        <v>7FA27B3B</v>
      </c>
      <c r="H15" s="16" t="str">
        <f t="shared" si="0"/>
        <v>1</v>
      </c>
      <c r="I15" s="5" t="str">
        <f t="shared" si="1"/>
        <v>8398CE68</v>
      </c>
    </row>
    <row r="16" spans="1:15" x14ac:dyDescent="0.3">
      <c r="A16">
        <v>9</v>
      </c>
      <c r="B16" s="8" t="str" cm="1">
        <f t="array" ref="B16">mm3_hash(A16,B$7)</f>
        <v>248BE6A1</v>
      </c>
      <c r="C16" s="13" t="str" cm="1">
        <f t="array" ref="C16">mm3_hash(B16,C$7)</f>
        <v>57AC2622</v>
      </c>
      <c r="E16" s="30" t="str" cm="1">
        <f t="array" ref="E16">mm3_hash(B16)</f>
        <v>E04BDF62</v>
      </c>
      <c r="F16" s="31" t="str" cm="1">
        <f t="array" ref="F16">mm3_hash(C16)</f>
        <v>8A222824</v>
      </c>
      <c r="H16" s="16" t="str">
        <f t="shared" si="0"/>
        <v>0</v>
      </c>
      <c r="I16" s="5" t="str">
        <f t="shared" si="1"/>
        <v>248BE6A1</v>
      </c>
    </row>
    <row r="17" spans="1:9" x14ac:dyDescent="0.3">
      <c r="A17">
        <v>10</v>
      </c>
      <c r="B17" s="8" t="str" cm="1">
        <f t="array" ref="B17">mm3_hash(A17,B$7)</f>
        <v>86E4093F</v>
      </c>
      <c r="C17" s="13" t="str" cm="1">
        <f t="array" ref="C17">mm3_hash(B17,C$7)</f>
        <v>A4A9D8B2</v>
      </c>
      <c r="E17" s="30" t="str" cm="1">
        <f t="array" ref="E17">mm3_hash(B17)</f>
        <v>4AB8EA6D</v>
      </c>
      <c r="F17" s="31" t="str" cm="1">
        <f t="array" ref="F17">mm3_hash(C17)</f>
        <v>D0D0ABB0</v>
      </c>
      <c r="H17" s="16" t="str">
        <f t="shared" si="0"/>
        <v>1</v>
      </c>
      <c r="I17" s="5" t="str">
        <f t="shared" si="1"/>
        <v>A4A9D8B2</v>
      </c>
    </row>
    <row r="18" spans="1:9" x14ac:dyDescent="0.3">
      <c r="A18">
        <v>11</v>
      </c>
      <c r="B18" s="8" t="str" cm="1">
        <f t="array" ref="B18">mm3_hash(A18,B$7)</f>
        <v>989CDBB2</v>
      </c>
      <c r="C18" s="13" t="str" cm="1">
        <f t="array" ref="C18">mm3_hash(B18,C$7)</f>
        <v>27677553</v>
      </c>
      <c r="E18" s="30" t="str" cm="1">
        <f t="array" ref="E18">mm3_hash(B18)</f>
        <v>6315094E</v>
      </c>
      <c r="F18" s="31" t="str" cm="1">
        <f t="array" ref="F18">mm3_hash(C18)</f>
        <v>C17251CA</v>
      </c>
      <c r="H18" s="16" t="str">
        <f t="shared" si="0"/>
        <v>0</v>
      </c>
      <c r="I18" s="5" t="str">
        <f t="shared" si="1"/>
        <v>989CDBB2</v>
      </c>
    </row>
    <row r="19" spans="1:9" x14ac:dyDescent="0.3">
      <c r="A19">
        <v>12</v>
      </c>
      <c r="B19" s="8" t="str" cm="1">
        <f t="array" ref="B19">mm3_hash(A19,B$7)</f>
        <v>F9D2EF15</v>
      </c>
      <c r="C19" s="13" t="str" cm="1">
        <f t="array" ref="C19">mm3_hash(B19,C$7)</f>
        <v>6B01E298</v>
      </c>
      <c r="E19" s="30" t="str" cm="1">
        <f t="array" ref="E19">mm3_hash(B19)</f>
        <v>A2288296</v>
      </c>
      <c r="F19" s="31" t="str" cm="1">
        <f t="array" ref="F19">mm3_hash(C19)</f>
        <v>80FBBCFE</v>
      </c>
      <c r="H19" s="16" t="str">
        <f t="shared" si="0"/>
        <v>1</v>
      </c>
      <c r="I19" s="5" t="str">
        <f t="shared" si="1"/>
        <v>6B01E298</v>
      </c>
    </row>
    <row r="20" spans="1:9" x14ac:dyDescent="0.3">
      <c r="A20">
        <v>13</v>
      </c>
      <c r="B20" s="8" t="str" cm="1">
        <f t="array" ref="B20">mm3_hash(A20,B$7)</f>
        <v>B74D5141</v>
      </c>
      <c r="C20" s="13" t="str" cm="1">
        <f t="array" ref="C20">mm3_hash(B20,C$7)</f>
        <v>EA560FC5</v>
      </c>
      <c r="E20" s="30" t="str" cm="1">
        <f t="array" ref="E20">mm3_hash(B20)</f>
        <v>15DDA49B</v>
      </c>
      <c r="F20" s="31" t="str" cm="1">
        <f t="array" ref="F20">mm3_hash(C20)</f>
        <v>F3B462EB</v>
      </c>
      <c r="H20" s="16" t="str">
        <f t="shared" si="0"/>
        <v>0</v>
      </c>
      <c r="I20" s="5" t="str">
        <f t="shared" si="1"/>
        <v>B74D5141</v>
      </c>
    </row>
    <row r="21" spans="1:9" x14ac:dyDescent="0.3">
      <c r="A21">
        <v>14</v>
      </c>
      <c r="B21" s="8" t="str" cm="1">
        <f t="array" ref="B21">mm3_hash(A21,B$7)</f>
        <v>97BFE639</v>
      </c>
      <c r="C21" s="13" t="str" cm="1">
        <f t="array" ref="C21">mm3_hash(B21,C$7)</f>
        <v>A8F9922F</v>
      </c>
      <c r="E21" s="30" t="str" cm="1">
        <f t="array" ref="E21">mm3_hash(B21)</f>
        <v>7DDD1D38</v>
      </c>
      <c r="F21" s="31" t="str" cm="1">
        <f t="array" ref="F21">mm3_hash(C21)</f>
        <v>C2D8BFF1</v>
      </c>
      <c r="H21" s="16" t="str">
        <f t="shared" si="0"/>
        <v>1</v>
      </c>
      <c r="I21" s="5" t="str">
        <f t="shared" si="1"/>
        <v>A8F9922F</v>
      </c>
    </row>
    <row r="22" spans="1:9" x14ac:dyDescent="0.3">
      <c r="A22">
        <v>15</v>
      </c>
      <c r="B22" s="8" t="str" cm="1">
        <f t="array" ref="B22">mm3_hash(A22,B$7)</f>
        <v>D66FFCFC</v>
      </c>
      <c r="C22" s="13" t="str" cm="1">
        <f t="array" ref="C22">mm3_hash(B22,C$7)</f>
        <v>984FD8B0</v>
      </c>
      <c r="E22" s="30" t="str" cm="1">
        <f t="array" ref="E22">mm3_hash(B22)</f>
        <v>A55ABD2A</v>
      </c>
      <c r="F22" s="31" t="str" cm="1">
        <f t="array" ref="F22">mm3_hash(C22)</f>
        <v>320ED8F8</v>
      </c>
      <c r="H22" s="16" t="str">
        <f t="shared" si="0"/>
        <v>0</v>
      </c>
      <c r="I22" s="5" t="str">
        <f t="shared" si="1"/>
        <v>D66FFCFC</v>
      </c>
    </row>
    <row r="23" spans="1:9" x14ac:dyDescent="0.3">
      <c r="A23">
        <v>16</v>
      </c>
      <c r="B23" s="8" t="str" cm="1">
        <f t="array" ref="B23">mm3_hash(A23,B$7)</f>
        <v>C3A56D70</v>
      </c>
      <c r="C23" s="13" t="str" cm="1">
        <f t="array" ref="C23">mm3_hash(B23,C$7)</f>
        <v>A353F3C3</v>
      </c>
      <c r="E23" s="30" t="str" cm="1">
        <f t="array" ref="E23">mm3_hash(B23)</f>
        <v>F326D237</v>
      </c>
      <c r="F23" s="31" t="str" cm="1">
        <f t="array" ref="F23">mm3_hash(C23)</f>
        <v>4EBC8ABC</v>
      </c>
      <c r="H23" s="16" t="str">
        <f t="shared" si="0"/>
        <v>1</v>
      </c>
      <c r="I23" s="5" t="str">
        <f t="shared" si="1"/>
        <v>A353F3C3</v>
      </c>
    </row>
    <row r="24" spans="1:9" x14ac:dyDescent="0.3">
      <c r="A24">
        <v>17</v>
      </c>
      <c r="B24" s="8" t="str" cm="1">
        <f t="array" ref="B24">mm3_hash(A24,B$7)</f>
        <v>6E6F0B04</v>
      </c>
      <c r="C24" s="13" t="str" cm="1">
        <f t="array" ref="C24">mm3_hash(B24,C$7)</f>
        <v>CFE1F025</v>
      </c>
      <c r="E24" s="30" t="str" cm="1">
        <f t="array" ref="E24">mm3_hash(B24)</f>
        <v>F575C37A</v>
      </c>
      <c r="F24" s="31" t="str" cm="1">
        <f t="array" ref="F24">mm3_hash(C24)</f>
        <v>D2FA98FC</v>
      </c>
      <c r="H24" s="16" t="str">
        <f t="shared" si="0"/>
        <v>0</v>
      </c>
      <c r="I24" s="5" t="str">
        <f t="shared" si="1"/>
        <v>6E6F0B04</v>
      </c>
    </row>
    <row r="25" spans="1:9" x14ac:dyDescent="0.3">
      <c r="A25">
        <v>18</v>
      </c>
      <c r="B25" s="8" t="str" cm="1">
        <f t="array" ref="B25">mm3_hash(A25,B$7)</f>
        <v>3ADA2F46</v>
      </c>
      <c r="C25" s="13" t="str" cm="1">
        <f t="array" ref="C25">mm3_hash(B25,C$7)</f>
        <v>7F9FC9EA</v>
      </c>
      <c r="E25" s="30" t="str" cm="1">
        <f t="array" ref="E25">mm3_hash(B25)</f>
        <v>B5F68B55</v>
      </c>
      <c r="F25" s="31" t="str" cm="1">
        <f t="array" ref="F25">mm3_hash(C25)</f>
        <v>79A90B48</v>
      </c>
      <c r="H25" s="16" t="str">
        <f t="shared" si="0"/>
        <v>1</v>
      </c>
      <c r="I25" s="5" t="str">
        <f t="shared" si="1"/>
        <v>7F9FC9EA</v>
      </c>
    </row>
    <row r="26" spans="1:9" x14ac:dyDescent="0.3">
      <c r="A26">
        <v>19</v>
      </c>
      <c r="B26" s="8" t="str" cm="1">
        <f t="array" ref="B26">mm3_hash(A26,B$7)</f>
        <v>5AA1C0D3</v>
      </c>
      <c r="C26" s="13" t="str" cm="1">
        <f t="array" ref="C26">mm3_hash(B26,C$7)</f>
        <v>5581F452</v>
      </c>
      <c r="E26" s="30" t="str" cm="1">
        <f t="array" ref="E26">mm3_hash(B26)</f>
        <v>23DB8335</v>
      </c>
      <c r="F26" s="31" t="str" cm="1">
        <f t="array" ref="F26">mm3_hash(C26)</f>
        <v>34ABCB38</v>
      </c>
      <c r="H26" s="16" t="str">
        <f t="shared" si="0"/>
        <v>1</v>
      </c>
      <c r="I26" s="5" t="str">
        <f t="shared" si="1"/>
        <v>5581F452</v>
      </c>
    </row>
    <row r="27" spans="1:9" x14ac:dyDescent="0.3">
      <c r="A27">
        <v>20</v>
      </c>
      <c r="B27" s="8" t="str" cm="1">
        <f t="array" ref="B27">mm3_hash(A27,B$7)</f>
        <v>F647A258</v>
      </c>
      <c r="C27" s="13" t="str" cm="1">
        <f t="array" ref="C27">mm3_hash(B27,C$7)</f>
        <v>E45902B1</v>
      </c>
      <c r="E27" s="30" t="str" cm="1">
        <f t="array" ref="E27">mm3_hash(B27)</f>
        <v>D6C8781F</v>
      </c>
      <c r="F27" s="31" t="str" cm="1">
        <f t="array" ref="F27">mm3_hash(C27)</f>
        <v>9033B353</v>
      </c>
      <c r="H27" s="16" t="str">
        <f t="shared" si="0"/>
        <v>0</v>
      </c>
      <c r="I27" s="5" t="str">
        <f t="shared" si="1"/>
        <v>F647A258</v>
      </c>
    </row>
    <row r="28" spans="1:9" x14ac:dyDescent="0.3">
      <c r="A28">
        <v>21</v>
      </c>
      <c r="B28" s="8" t="str" cm="1">
        <f t="array" ref="B28">mm3_hash(A28,B$7)</f>
        <v>47F4EF7A</v>
      </c>
      <c r="C28" s="13" t="str" cm="1">
        <f t="array" ref="C28">mm3_hash(B28,C$7)</f>
        <v>43E20634</v>
      </c>
      <c r="E28" s="30" t="str" cm="1">
        <f t="array" ref="E28">mm3_hash(B28)</f>
        <v>F0786942</v>
      </c>
      <c r="F28" s="31" t="str" cm="1">
        <f t="array" ref="F28">mm3_hash(C28)</f>
        <v>9BF229D1</v>
      </c>
      <c r="H28" s="16" t="str">
        <f t="shared" si="0"/>
        <v>1</v>
      </c>
      <c r="I28" s="5" t="str">
        <f t="shared" si="1"/>
        <v>43E20634</v>
      </c>
    </row>
    <row r="29" spans="1:9" x14ac:dyDescent="0.3">
      <c r="A29">
        <v>22</v>
      </c>
      <c r="B29" s="8" t="str" cm="1">
        <f t="array" ref="B29">mm3_hash(A29,B$7)</f>
        <v>ED667DCC</v>
      </c>
      <c r="C29" s="13" t="str" cm="1">
        <f t="array" ref="C29">mm3_hash(B29,C$7)</f>
        <v>D828BC8E</v>
      </c>
      <c r="E29" s="30" t="str" cm="1">
        <f t="array" ref="E29">mm3_hash(B29)</f>
        <v>A437AEC6</v>
      </c>
      <c r="F29" s="31" t="str" cm="1">
        <f t="array" ref="F29">mm3_hash(C29)</f>
        <v>E4A94827</v>
      </c>
      <c r="H29" s="16" t="str">
        <f t="shared" si="0"/>
        <v>1</v>
      </c>
      <c r="I29" s="5" t="str">
        <f t="shared" si="1"/>
        <v>D828BC8E</v>
      </c>
    </row>
    <row r="30" spans="1:9" x14ac:dyDescent="0.3">
      <c r="A30">
        <v>23</v>
      </c>
      <c r="B30" s="8" t="str" cm="1">
        <f t="array" ref="B30">mm3_hash(A30,B$7)</f>
        <v>650E5121</v>
      </c>
      <c r="C30" s="13" t="str" cm="1">
        <f t="array" ref="C30">mm3_hash(B30,C$7)</f>
        <v>DB79AFEC</v>
      </c>
      <c r="E30" s="30" t="str" cm="1">
        <f t="array" ref="E30">mm3_hash(B30)</f>
        <v>9475AECC</v>
      </c>
      <c r="F30" s="31" t="str" cm="1">
        <f t="array" ref="F30">mm3_hash(C30)</f>
        <v>BDD433B4</v>
      </c>
      <c r="H30" s="16" t="str">
        <f t="shared" si="0"/>
        <v>0</v>
      </c>
      <c r="I30" s="5" t="str">
        <f t="shared" si="1"/>
        <v>650E5121</v>
      </c>
    </row>
    <row r="31" spans="1:9" x14ac:dyDescent="0.3">
      <c r="A31">
        <v>24</v>
      </c>
      <c r="B31" s="8" t="str" cm="1">
        <f t="array" ref="B31">mm3_hash(A31,B$7)</f>
        <v>845119E8</v>
      </c>
      <c r="C31" s="13" t="str" cm="1">
        <f t="array" ref="C31">mm3_hash(B31,C$7)</f>
        <v>5AFCE25A</v>
      </c>
      <c r="E31" s="30" t="str" cm="1">
        <f t="array" ref="E31">mm3_hash(B31)</f>
        <v>BB2912D9</v>
      </c>
      <c r="F31" s="31" t="str" cm="1">
        <f t="array" ref="F31">mm3_hash(C31)</f>
        <v>23771199</v>
      </c>
      <c r="H31" s="16" t="str">
        <f t="shared" si="0"/>
        <v>0</v>
      </c>
      <c r="I31" s="5" t="str">
        <f t="shared" si="1"/>
        <v>845119E8</v>
      </c>
    </row>
    <row r="32" spans="1:9" x14ac:dyDescent="0.3">
      <c r="A32">
        <v>25</v>
      </c>
      <c r="B32" s="8" t="str" cm="1">
        <f t="array" ref="B32">mm3_hash(A32,B$7)</f>
        <v>4A48B9DC</v>
      </c>
      <c r="C32" s="13" t="str" cm="1">
        <f t="array" ref="C32">mm3_hash(B32,C$7)</f>
        <v>1F840580</v>
      </c>
      <c r="E32" s="30" t="str" cm="1">
        <f t="array" ref="E32">mm3_hash(B32)</f>
        <v>02C4F7DC</v>
      </c>
      <c r="F32" s="31" t="str" cm="1">
        <f t="array" ref="F32">mm3_hash(C32)</f>
        <v>16129E3F</v>
      </c>
      <c r="H32" s="16" t="str">
        <f t="shared" si="0"/>
        <v>1</v>
      </c>
      <c r="I32" s="5" t="str">
        <f t="shared" si="1"/>
        <v>1F840580</v>
      </c>
    </row>
    <row r="33" spans="1:9" x14ac:dyDescent="0.3">
      <c r="A33">
        <v>26</v>
      </c>
      <c r="B33" s="8" t="str" cm="1">
        <f t="array" ref="B33">mm3_hash(A33,B$7)</f>
        <v>1D72E99B</v>
      </c>
      <c r="C33" s="13" t="str" cm="1">
        <f t="array" ref="C33">mm3_hash(B33,C$7)</f>
        <v>A80F3B70</v>
      </c>
      <c r="E33" s="30" t="str" cm="1">
        <f t="array" ref="E33">mm3_hash(B33)</f>
        <v>196D082C</v>
      </c>
      <c r="F33" s="31" t="str" cm="1">
        <f t="array" ref="F33">mm3_hash(C33)</f>
        <v>FD6B8C0B</v>
      </c>
      <c r="H33" s="16" t="str">
        <f t="shared" si="0"/>
        <v>0</v>
      </c>
      <c r="I33" s="5" t="str">
        <f t="shared" si="1"/>
        <v>1D72E99B</v>
      </c>
    </row>
    <row r="34" spans="1:9" x14ac:dyDescent="0.3">
      <c r="A34">
        <v>27</v>
      </c>
      <c r="B34" s="8" t="str" cm="1">
        <f t="array" ref="B34">mm3_hash(A34,B$7)</f>
        <v>ADA3168A</v>
      </c>
      <c r="C34" s="13" t="str" cm="1">
        <f t="array" ref="C34">mm3_hash(B34,C$7)</f>
        <v>15A750E8</v>
      </c>
      <c r="E34" s="30" t="str" cm="1">
        <f t="array" ref="E34">mm3_hash(B34)</f>
        <v>2A83B2A6</v>
      </c>
      <c r="F34" s="31" t="str" cm="1">
        <f t="array" ref="F34">mm3_hash(C34)</f>
        <v>AB72AF99</v>
      </c>
      <c r="H34" s="16" t="str">
        <f t="shared" si="0"/>
        <v>1</v>
      </c>
      <c r="I34" s="5" t="str">
        <f t="shared" si="1"/>
        <v>15A750E8</v>
      </c>
    </row>
    <row r="35" spans="1:9" x14ac:dyDescent="0.3">
      <c r="A35">
        <v>28</v>
      </c>
      <c r="B35" s="8" t="str" cm="1">
        <f t="array" ref="B35">mm3_hash(A35,B$7)</f>
        <v>82151E2E</v>
      </c>
      <c r="C35" s="13" t="str" cm="1">
        <f t="array" ref="C35">mm3_hash(B35,C$7)</f>
        <v>D7CBD241</v>
      </c>
      <c r="E35" s="30" t="str" cm="1">
        <f t="array" ref="E35">mm3_hash(B35)</f>
        <v>419F7E88</v>
      </c>
      <c r="F35" s="31" t="str" cm="1">
        <f t="array" ref="F35">mm3_hash(C35)</f>
        <v>AE2BDA21</v>
      </c>
      <c r="H35" s="16" t="str">
        <f t="shared" si="0"/>
        <v>0</v>
      </c>
      <c r="I35" s="5" t="str">
        <f t="shared" si="1"/>
        <v>82151E2E</v>
      </c>
    </row>
    <row r="36" spans="1:9" x14ac:dyDescent="0.3">
      <c r="A36">
        <v>29</v>
      </c>
      <c r="B36" s="8" t="str" cm="1">
        <f t="array" ref="B36">mm3_hash(A36,B$7)</f>
        <v>57F73152</v>
      </c>
      <c r="C36" s="13" t="str" cm="1">
        <f t="array" ref="C36">mm3_hash(B36,C$7)</f>
        <v>945881BE</v>
      </c>
      <c r="E36" s="30" t="str" cm="1">
        <f t="array" ref="E36">mm3_hash(B36)</f>
        <v>B5C02FA2</v>
      </c>
      <c r="F36" s="31" t="str" cm="1">
        <f t="array" ref="F36">mm3_hash(C36)</f>
        <v>1D8D09E4</v>
      </c>
      <c r="H36" s="16" t="str">
        <f t="shared" si="0"/>
        <v>0</v>
      </c>
      <c r="I36" s="5" t="str">
        <f t="shared" si="1"/>
        <v>57F73152</v>
      </c>
    </row>
    <row r="37" spans="1:9" x14ac:dyDescent="0.3">
      <c r="A37">
        <v>30</v>
      </c>
      <c r="B37" s="8" t="str" cm="1">
        <f t="array" ref="B37">mm3_hash(A37,B$7)</f>
        <v>2CA6CE8E</v>
      </c>
      <c r="C37" s="13" t="str" cm="1">
        <f t="array" ref="C37">mm3_hash(B37,C$7)</f>
        <v>467BA38F</v>
      </c>
      <c r="E37" s="30" t="str" cm="1">
        <f t="array" ref="E37">mm3_hash(B37)</f>
        <v>1D9B3777</v>
      </c>
      <c r="F37" s="31" t="str" cm="1">
        <f t="array" ref="F37">mm3_hash(C37)</f>
        <v>B2613BDD</v>
      </c>
      <c r="H37" s="16" t="str">
        <f t="shared" si="0"/>
        <v>1</v>
      </c>
      <c r="I37" s="5" t="str">
        <f t="shared" si="1"/>
        <v>467BA38F</v>
      </c>
    </row>
    <row r="38" spans="1:9" x14ac:dyDescent="0.3">
      <c r="A38">
        <v>31</v>
      </c>
      <c r="B38" s="8" t="str" cm="1">
        <f t="array" ref="B38">mm3_hash(A38,B$7)</f>
        <v>201E4B39</v>
      </c>
      <c r="C38" s="13" t="str" cm="1">
        <f t="array" ref="C38">mm3_hash(B38,C$7)</f>
        <v>77E9FE90</v>
      </c>
      <c r="E38" s="30" t="str" cm="1">
        <f t="array" ref="E38">mm3_hash(B38)</f>
        <v>30BFCCED</v>
      </c>
      <c r="F38" s="31" t="str" cm="1">
        <f t="array" ref="F38">mm3_hash(C38)</f>
        <v>B20CF7AF</v>
      </c>
      <c r="H38" s="16" t="str">
        <f t="shared" si="0"/>
        <v>1</v>
      </c>
      <c r="I38" s="5" t="str">
        <f t="shared" si="1"/>
        <v>77E9FE90</v>
      </c>
    </row>
    <row r="39" spans="1:9" ht="15" thickBot="1" x14ac:dyDescent="0.35">
      <c r="A39">
        <v>32</v>
      </c>
      <c r="B39" s="8" t="str" cm="1">
        <f t="array" ref="B39">mm3_hash(A39,B$7)</f>
        <v>B5A414FD</v>
      </c>
      <c r="C39" s="13" t="str" cm="1">
        <f t="array" ref="C39">mm3_hash(B39,C$7)</f>
        <v>6BAD5F57</v>
      </c>
      <c r="E39" s="32" t="str" cm="1">
        <f t="array" ref="E39">mm3_hash(B39)</f>
        <v>0BE48336</v>
      </c>
      <c r="F39" s="33" t="str" cm="1">
        <f t="array" ref="F39">mm3_hash(C39)</f>
        <v>1547AC64</v>
      </c>
      <c r="H39" s="16" t="str">
        <f t="shared" si="0"/>
        <v>0</v>
      </c>
      <c r="I39" s="5" t="str">
        <f t="shared" si="1"/>
        <v>B5A414FD</v>
      </c>
    </row>
  </sheetData>
  <mergeCells count="5">
    <mergeCell ref="I4:L4"/>
    <mergeCell ref="B6:C6"/>
    <mergeCell ref="E6:F6"/>
    <mergeCell ref="J3:K3"/>
    <mergeCell ref="B3:F4"/>
  </mergeCells>
  <conditionalFormatting sqref="I8:I39">
    <cfRule type="expression" dxfId="53" priority="1">
      <formula>I8=B8</formula>
    </cfRule>
    <cfRule type="expression" dxfId="52" priority="2">
      <formula>I8=C8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CCE5A-4FC5-4D9E-93AE-C02B506D6F9C}">
  <dimension ref="B2:Z16"/>
  <sheetViews>
    <sheetView showGridLines="0" zoomScale="95" workbookViewId="0">
      <selection activeCell="B2" sqref="B2:G3"/>
    </sheetView>
  </sheetViews>
  <sheetFormatPr baseColWidth="10" defaultRowHeight="14.4" x14ac:dyDescent="0.3"/>
  <cols>
    <col min="3" max="4" width="7.33203125" customWidth="1"/>
    <col min="5" max="5" width="2.6640625" customWidth="1"/>
    <col min="6" max="10" width="7.33203125" customWidth="1"/>
    <col min="11" max="11" width="1.88671875" customWidth="1"/>
    <col min="12" max="16" width="7.33203125" customWidth="1"/>
    <col min="17" max="17" width="2.109375" customWidth="1"/>
    <col min="18" max="22" width="7.33203125" customWidth="1"/>
    <col min="23" max="23" width="1.77734375" customWidth="1"/>
    <col min="24" max="25" width="7.33203125" customWidth="1"/>
  </cols>
  <sheetData>
    <row r="2" spans="2:26" ht="14.4" customHeight="1" x14ac:dyDescent="0.3">
      <c r="B2" s="88" t="s">
        <v>57</v>
      </c>
      <c r="C2" s="88"/>
      <c r="D2" s="88"/>
      <c r="E2" s="88"/>
      <c r="F2" s="88"/>
      <c r="G2" s="88"/>
    </row>
    <row r="3" spans="2:26" ht="14.4" customHeight="1" x14ac:dyDescent="0.3">
      <c r="B3" s="88"/>
      <c r="C3" s="88"/>
      <c r="D3" s="88"/>
      <c r="E3" s="88"/>
      <c r="F3" s="88"/>
      <c r="G3" s="88"/>
    </row>
    <row r="4" spans="2:26" ht="15" thickBot="1" x14ac:dyDescent="0.35"/>
    <row r="5" spans="2:26" ht="15" thickBot="1" x14ac:dyDescent="0.35">
      <c r="G5" s="93" t="s">
        <v>28</v>
      </c>
      <c r="H5" s="93"/>
      <c r="I5" s="93"/>
      <c r="J5" s="90" t="str" cm="1">
        <f t="array" ref="J5">mm3_hash(F7&amp;R7)</f>
        <v>39CCEA6E</v>
      </c>
      <c r="K5" s="91"/>
      <c r="L5" s="91"/>
      <c r="M5" s="91"/>
      <c r="N5" s="91"/>
      <c r="O5" s="91"/>
      <c r="P5" s="91"/>
      <c r="Q5" s="91"/>
      <c r="R5" s="92"/>
    </row>
    <row r="6" spans="2:26" ht="45" customHeight="1" x14ac:dyDescent="0.3"/>
    <row r="7" spans="2:26" x14ac:dyDescent="0.3">
      <c r="F7" s="89" t="str" cm="1">
        <f t="array" ref="F7">mm3_hash(D10&amp;J10)</f>
        <v>83B24073</v>
      </c>
      <c r="G7" s="89"/>
      <c r="H7" s="89"/>
      <c r="I7" s="89"/>
      <c r="J7" s="89"/>
      <c r="K7" s="5"/>
      <c r="R7" s="89" t="str" cm="1">
        <f t="array" ref="R7">mm3_hash(P10&amp;V10)</f>
        <v>0635827E</v>
      </c>
      <c r="S7" s="89"/>
      <c r="T7" s="89"/>
      <c r="U7" s="89"/>
      <c r="V7" s="89"/>
      <c r="W7" s="5"/>
    </row>
    <row r="9" spans="2:26" ht="25.8" customHeight="1" x14ac:dyDescent="0.3"/>
    <row r="10" spans="2:26" x14ac:dyDescent="0.3">
      <c r="D10" s="89" t="str" cm="1">
        <f t="array" ref="D10">mm3_hash(C12&amp;F12)</f>
        <v>538AB366</v>
      </c>
      <c r="E10" s="89"/>
      <c r="F10" s="89"/>
      <c r="J10" s="89" t="str" cm="1">
        <f t="array" ref="J10">mm3_hash(I12&amp;L12)</f>
        <v>8738267B</v>
      </c>
      <c r="K10" s="89"/>
      <c r="L10" s="89"/>
      <c r="P10" s="86" t="str" cm="1">
        <f t="array" ref="P10">mm3_hash(O12&amp;R12)</f>
        <v>22562F4D</v>
      </c>
      <c r="Q10" s="86"/>
      <c r="R10" s="86"/>
      <c r="V10" s="86" t="str" cm="1">
        <f t="array" ref="V10">mm3_hash(U12&amp;X12)</f>
        <v>1F964D05</v>
      </c>
      <c r="W10" s="86"/>
      <c r="X10" s="86"/>
    </row>
    <row r="11" spans="2:26" ht="34.200000000000003" customHeight="1" x14ac:dyDescent="0.3"/>
    <row r="12" spans="2:26" x14ac:dyDescent="0.3">
      <c r="C12" s="89" t="str" cm="1">
        <f t="array" ref="C12">mm3_hash(C16&amp;D16)</f>
        <v>32B32B3D</v>
      </c>
      <c r="D12" s="89"/>
      <c r="E12" s="5"/>
      <c r="F12" s="89" t="str" cm="1">
        <f t="array" ref="F12">mm3_hash(F16&amp;G16)</f>
        <v>BB5C2281</v>
      </c>
      <c r="G12" s="89"/>
      <c r="H12" s="5"/>
      <c r="I12" s="86" t="str" cm="1">
        <f t="array" ref="I12">mm3_hash(I16&amp;J16)</f>
        <v>B428B09E</v>
      </c>
      <c r="J12" s="86"/>
      <c r="K12" s="5"/>
      <c r="L12" s="86" t="str" cm="1">
        <f t="array" ref="L12">mm3_hash(L16&amp;M16)</f>
        <v>2B45E252</v>
      </c>
      <c r="M12" s="86"/>
      <c r="N12" s="5"/>
      <c r="O12" s="86" t="str" cm="1">
        <f t="array" ref="O12">mm3_hash(O16&amp;P16)</f>
        <v>9285DD0D</v>
      </c>
      <c r="P12" s="86"/>
      <c r="Q12" s="5"/>
      <c r="R12" s="86" t="str" cm="1">
        <f t="array" ref="R12">mm3_hash(R16&amp;S16)</f>
        <v>736C8D9F</v>
      </c>
      <c r="S12" s="86"/>
      <c r="T12" s="5"/>
      <c r="U12" s="86" t="str" cm="1">
        <f t="array" ref="U12">mm3_hash(U16&amp;V16)</f>
        <v>83185C89</v>
      </c>
      <c r="V12" s="86"/>
      <c r="W12" s="5"/>
      <c r="X12" s="86" t="str" cm="1">
        <f t="array" ref="X12">mm3_hash(X16&amp;Y16)</f>
        <v>15475CC0</v>
      </c>
      <c r="Y12" s="86"/>
    </row>
    <row r="13" spans="2:26" ht="22.2" customHeight="1" x14ac:dyDescent="0.3"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2:26" x14ac:dyDescent="0.3">
      <c r="C14" s="19">
        <v>0</v>
      </c>
      <c r="D14" s="19">
        <v>1</v>
      </c>
      <c r="E14" s="19"/>
      <c r="F14" s="19">
        <v>2</v>
      </c>
      <c r="G14" s="19">
        <v>3</v>
      </c>
      <c r="H14" s="19"/>
      <c r="I14" s="19">
        <v>4</v>
      </c>
      <c r="J14" s="19">
        <v>5</v>
      </c>
      <c r="K14" s="19"/>
      <c r="L14" s="19">
        <v>6</v>
      </c>
      <c r="M14" s="19">
        <v>7</v>
      </c>
      <c r="N14" s="19"/>
      <c r="O14" s="19">
        <v>8</v>
      </c>
      <c r="P14" s="19">
        <v>9</v>
      </c>
      <c r="Q14" s="19"/>
      <c r="R14" s="19">
        <v>10</v>
      </c>
      <c r="S14" s="19">
        <v>11</v>
      </c>
      <c r="T14" s="19"/>
      <c r="U14" s="19">
        <v>12</v>
      </c>
      <c r="V14" s="19">
        <v>13</v>
      </c>
      <c r="W14" s="19"/>
      <c r="X14" s="19">
        <v>14</v>
      </c>
      <c r="Y14" s="19">
        <v>15</v>
      </c>
    </row>
    <row r="15" spans="2:26" x14ac:dyDescent="0.3">
      <c r="B15" t="s">
        <v>65</v>
      </c>
      <c r="C15" s="21" t="s">
        <v>36</v>
      </c>
      <c r="D15" s="42" t="s">
        <v>37</v>
      </c>
      <c r="E15" s="21"/>
      <c r="F15" s="21" t="s">
        <v>38</v>
      </c>
      <c r="G15" s="21" t="s">
        <v>39</v>
      </c>
      <c r="H15" s="21"/>
      <c r="I15" s="21" t="s">
        <v>40</v>
      </c>
      <c r="J15" s="21" t="s">
        <v>41</v>
      </c>
      <c r="K15" s="21"/>
      <c r="L15" s="21" t="s">
        <v>15</v>
      </c>
      <c r="M15" s="21" t="s">
        <v>16</v>
      </c>
      <c r="N15" s="21"/>
      <c r="O15" s="21" t="s">
        <v>17</v>
      </c>
      <c r="P15" s="21" t="s">
        <v>18</v>
      </c>
      <c r="Q15" s="21"/>
      <c r="R15" s="21" t="s">
        <v>19</v>
      </c>
      <c r="S15" s="21" t="s">
        <v>20</v>
      </c>
      <c r="T15" s="21"/>
      <c r="U15" s="21" t="s">
        <v>21</v>
      </c>
      <c r="V15" s="21" t="s">
        <v>22</v>
      </c>
      <c r="W15" s="21"/>
      <c r="X15" s="21" t="s">
        <v>23</v>
      </c>
      <c r="Y15" s="21" t="s">
        <v>24</v>
      </c>
      <c r="Z15" s="20"/>
    </row>
    <row r="16" spans="2:26" x14ac:dyDescent="0.3">
      <c r="B16" t="s">
        <v>66</v>
      </c>
      <c r="C16" s="24" t="str" cm="1">
        <f t="array" ref="C16">mm3_hash(C15)</f>
        <v>76DC024C</v>
      </c>
      <c r="D16" s="24" t="str" cm="1">
        <f t="array" ref="D16">mm3_hash(D15)</f>
        <v>4FA96F06</v>
      </c>
      <c r="E16" s="23"/>
      <c r="F16" s="22" t="str" cm="1">
        <f t="array" ref="F16">mm3_hash(F15)</f>
        <v>4792CFD9</v>
      </c>
      <c r="G16" s="22" t="str" cm="1">
        <f t="array" ref="G16">mm3_hash(G15)</f>
        <v>D43321B6</v>
      </c>
      <c r="H16" s="23"/>
      <c r="I16" s="22" t="str" cm="1">
        <f t="array" ref="I16">mm3_hash(I15)</f>
        <v>77FA45B6</v>
      </c>
      <c r="J16" s="22" t="str" cm="1">
        <f t="array" ref="J16">mm3_hash(J15)</f>
        <v>985D871B</v>
      </c>
      <c r="K16" s="23"/>
      <c r="L16" s="22" t="str" cm="1">
        <f t="array" ref="L16">mm3_hash(L15)</f>
        <v>506D0F21</v>
      </c>
      <c r="M16" s="22" t="str" cm="1">
        <f t="array" ref="M16">mm3_hash(M15)</f>
        <v>F27DE3FA</v>
      </c>
      <c r="N16" s="23"/>
      <c r="O16" s="22" t="str" cm="1">
        <f t="array" ref="O16">mm3_hash(O15)</f>
        <v>801E6F68</v>
      </c>
      <c r="P16" s="22" t="str" cm="1">
        <f t="array" ref="P16">mm3_hash(P15)</f>
        <v>CC681BE0</v>
      </c>
      <c r="Q16" s="23"/>
      <c r="R16" s="22" t="str" cm="1">
        <f t="array" ref="R16">mm3_hash(R15)</f>
        <v>61AF7472</v>
      </c>
      <c r="S16" s="22" t="str" cm="1">
        <f t="array" ref="S16">mm3_hash(S15)</f>
        <v>97006382</v>
      </c>
      <c r="T16" s="23"/>
      <c r="U16" s="22" t="str" cm="1">
        <f t="array" ref="U16">mm3_hash(U15)</f>
        <v>393FC3A5</v>
      </c>
      <c r="V16" s="22" t="str" cm="1">
        <f t="array" ref="V16">mm3_hash(V15)</f>
        <v>457EBF87</v>
      </c>
      <c r="W16" s="23"/>
      <c r="X16" s="22" t="str" cm="1">
        <f t="array" ref="X16">mm3_hash(X15)</f>
        <v>937A13A7</v>
      </c>
      <c r="Y16" s="22" t="str" cm="1">
        <f t="array" ref="Y16">mm3_hash(Y15)</f>
        <v>D287EEF5</v>
      </c>
    </row>
  </sheetData>
  <mergeCells count="17">
    <mergeCell ref="U12:V12"/>
    <mergeCell ref="X12:Y12"/>
    <mergeCell ref="D10:F10"/>
    <mergeCell ref="J10:L10"/>
    <mergeCell ref="P10:R10"/>
    <mergeCell ref="V10:X10"/>
    <mergeCell ref="C12:D12"/>
    <mergeCell ref="F12:G12"/>
    <mergeCell ref="I12:J12"/>
    <mergeCell ref="L12:M12"/>
    <mergeCell ref="O12:P12"/>
    <mergeCell ref="R12:S12"/>
    <mergeCell ref="F7:J7"/>
    <mergeCell ref="R7:V7"/>
    <mergeCell ref="J5:R5"/>
    <mergeCell ref="G5:I5"/>
    <mergeCell ref="B2:G3"/>
  </mergeCells>
  <pageMargins left="0.7" right="0.7" top="0.78740157499999996" bottom="0.78740157499999996" header="0.3" footer="0.3"/>
  <ignoredErrors>
    <ignoredError sqref="D15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11D8B-BB32-497F-8826-39EC314A7A29}">
  <dimension ref="B2:O29"/>
  <sheetViews>
    <sheetView showGridLines="0" zoomScale="104" workbookViewId="0">
      <selection activeCell="B2" sqref="B2:F3"/>
    </sheetView>
  </sheetViews>
  <sheetFormatPr baseColWidth="10" defaultRowHeight="14.4" x14ac:dyDescent="0.3"/>
  <cols>
    <col min="3" max="3" width="10.109375" bestFit="1" customWidth="1"/>
    <col min="4" max="4" width="10.33203125" bestFit="1" customWidth="1"/>
    <col min="5" max="5" width="10" bestFit="1" customWidth="1"/>
    <col min="6" max="6" width="10.33203125" bestFit="1" customWidth="1"/>
    <col min="9" max="9" width="12.109375" customWidth="1"/>
  </cols>
  <sheetData>
    <row r="2" spans="2:15" ht="14.4" customHeight="1" x14ac:dyDescent="0.3">
      <c r="B2" s="88" t="s">
        <v>29</v>
      </c>
      <c r="C2" s="88"/>
      <c r="D2" s="88"/>
      <c r="E2" s="88"/>
      <c r="F2" s="88"/>
      <c r="G2" s="36"/>
      <c r="I2" t="s">
        <v>56</v>
      </c>
      <c r="J2" s="87" t="s">
        <v>12</v>
      </c>
      <c r="K2" s="87"/>
      <c r="L2" s="25" t="str" cm="1">
        <f t="array" ref="L2">mm3_hash(J2)</f>
        <v>B1CDE64D</v>
      </c>
    </row>
    <row r="3" spans="2:15" ht="14.4" customHeight="1" x14ac:dyDescent="0.3">
      <c r="B3" s="88"/>
      <c r="C3" s="88"/>
      <c r="D3" s="88"/>
      <c r="E3" s="88"/>
      <c r="F3" s="88"/>
      <c r="G3" s="36"/>
      <c r="I3" s="85" t="str" cm="1">
        <f t="array" ref="I3">_xlfn.CONCAT(_xlfn.MAKEARRAY(1,8,_xlfn.LAMBDA(_xlpm.z,_xlpm.s,HEX2BIN(MID(L2,_xlpm.s,1),4))))</f>
        <v>10110001110011011110011001001101</v>
      </c>
      <c r="J3" s="85"/>
      <c r="K3" s="85"/>
      <c r="L3" s="85"/>
      <c r="M3" s="85"/>
      <c r="N3" s="85"/>
      <c r="O3" s="85"/>
    </row>
    <row r="4" spans="2:15" x14ac:dyDescent="0.3">
      <c r="C4" s="9"/>
      <c r="D4" s="9"/>
      <c r="E4" s="9"/>
      <c r="F4" s="9"/>
      <c r="I4" s="6"/>
      <c r="J4" s="6"/>
      <c r="K4" s="6"/>
      <c r="L4" s="6"/>
      <c r="M4" s="6"/>
      <c r="N4" s="6"/>
      <c r="O4" s="6"/>
    </row>
    <row r="5" spans="2:15" ht="15" thickBot="1" x14ac:dyDescent="0.35">
      <c r="C5" s="9"/>
      <c r="D5" s="9"/>
      <c r="E5" s="9"/>
      <c r="F5" s="9"/>
      <c r="I5" s="5" t="s">
        <v>58</v>
      </c>
      <c r="J5" s="15" cm="1">
        <f t="array" ref="J5">SUM(_xlfn.MAKEARRAY(1,16,_xlfn.LAMBDA(_xlpm.z,_xlpm.s,4-1-BIN2DEC(MID(I3,(_xlpm.s-1)*2+1,2)))))</f>
        <v>22</v>
      </c>
      <c r="K5" s="15" t="str">
        <f>DEC2BIN(J5,6)</f>
        <v>010110</v>
      </c>
      <c r="L5" s="6"/>
      <c r="M5" s="6"/>
      <c r="N5" s="6"/>
      <c r="O5" s="6"/>
    </row>
    <row r="6" spans="2:15" x14ac:dyDescent="0.3">
      <c r="C6" s="9"/>
      <c r="D6" s="9"/>
      <c r="E6" s="9"/>
      <c r="F6" s="9"/>
      <c r="I6" s="97" t="s">
        <v>59</v>
      </c>
      <c r="J6" s="98"/>
      <c r="K6" s="98"/>
      <c r="L6" s="98"/>
      <c r="M6" s="98"/>
      <c r="N6" s="98"/>
      <c r="O6" s="99"/>
    </row>
    <row r="7" spans="2:15" ht="15" thickBot="1" x14ac:dyDescent="0.35">
      <c r="C7" s="9"/>
      <c r="D7" s="9"/>
      <c r="E7" s="9"/>
      <c r="F7" s="9"/>
      <c r="I7" s="94" t="str">
        <f>_xlfn.CONCAT(I3,K5)</f>
        <v>10110001110011011110011001001101010110</v>
      </c>
      <c r="J7" s="95"/>
      <c r="K7" s="95"/>
      <c r="L7" s="95"/>
      <c r="M7" s="95"/>
      <c r="N7" s="95"/>
      <c r="O7" s="96"/>
    </row>
    <row r="8" spans="2:15" x14ac:dyDescent="0.3">
      <c r="C8" s="9"/>
      <c r="D8" s="9"/>
      <c r="E8" s="9"/>
      <c r="F8" s="9"/>
      <c r="I8" s="6"/>
      <c r="J8" s="6"/>
      <c r="K8" s="6"/>
      <c r="L8" s="6"/>
      <c r="M8" s="6"/>
      <c r="N8" s="6"/>
      <c r="O8" s="6"/>
    </row>
    <row r="9" spans="2:15" x14ac:dyDescent="0.3">
      <c r="C9" s="18" t="s">
        <v>25</v>
      </c>
      <c r="D9" s="5"/>
      <c r="E9" s="5"/>
      <c r="F9" s="18" t="s">
        <v>26</v>
      </c>
      <c r="I9" s="18" t="s">
        <v>55</v>
      </c>
      <c r="L9" s="18" t="s">
        <v>60</v>
      </c>
    </row>
    <row r="10" spans="2:15" ht="15" thickBot="1" x14ac:dyDescent="0.35">
      <c r="C10" s="26" t="s">
        <v>6</v>
      </c>
      <c r="D10" s="26" t="s">
        <v>7</v>
      </c>
      <c r="E10" s="26" t="s">
        <v>8</v>
      </c>
      <c r="F10" s="26" t="s">
        <v>9</v>
      </c>
      <c r="I10" s="6"/>
      <c r="J10" s="6"/>
      <c r="K10" s="6"/>
      <c r="L10" s="6"/>
      <c r="M10" s="6"/>
      <c r="N10" s="6"/>
      <c r="O10" s="6"/>
    </row>
    <row r="11" spans="2:15" x14ac:dyDescent="0.3">
      <c r="B11" s="17">
        <v>1</v>
      </c>
      <c r="C11" t="str" cm="1">
        <f t="array" ref="C11">mm3_hash(B11)</f>
        <v>9416AC93</v>
      </c>
      <c r="D11" t="str" cm="1">
        <f t="array" ref="D11">mm3_hash(C11)</f>
        <v>76DC024C</v>
      </c>
      <c r="E11" t="str" cm="1">
        <f t="array" ref="E11">mm3_hash(D11)</f>
        <v>97028DBD</v>
      </c>
      <c r="F11" s="10" t="str" cm="1">
        <f t="array" ref="F11">mm3_hash(E11)</f>
        <v>F7E44484</v>
      </c>
      <c r="H11" s="16" t="str">
        <f t="shared" ref="H11:H29" si="0">MID($I$7,(B11-1)*2+1,2)</f>
        <v>10</v>
      </c>
      <c r="I11" t="str" cm="1">
        <f t="array" ref="I11">INDEX(C11:F11,1,BIN2DEC(MID($I$7,(B11-1)*2+1,2))+1)</f>
        <v>97028DBD</v>
      </c>
      <c r="L11" s="5" t="str" cm="1">
        <f t="array" ref="L11">IF(F11=I11,"ok",IF(mm3_hash(I11)=F11,"ok",IF(mm3_hash(mm3_hash(I11))=F11,"ok",IF(mm3_hash(mm3_hash(mm3_hash(I11)))=F11,"ok","nicht ok"))))</f>
        <v>ok</v>
      </c>
    </row>
    <row r="12" spans="2:15" x14ac:dyDescent="0.3">
      <c r="B12" s="17">
        <v>2</v>
      </c>
      <c r="C12" t="str" cm="1">
        <f t="array" ref="C12">mm3_hash(B12)</f>
        <v>0129E217</v>
      </c>
      <c r="D12" t="str" cm="1">
        <f t="array" ref="D12">mm3_hash(C12)</f>
        <v>4FA96F06</v>
      </c>
      <c r="E12" t="str" cm="1">
        <f t="array" ref="E12">mm3_hash(D12)</f>
        <v>410CB8E5</v>
      </c>
      <c r="F12" s="11" t="str" cm="1">
        <f t="array" ref="F12">mm3_hash(E12)</f>
        <v>1E1A67EE</v>
      </c>
      <c r="H12" s="16" t="str">
        <f t="shared" si="0"/>
        <v>11</v>
      </c>
      <c r="I12" t="str" cm="1">
        <f t="array" ref="I12">INDEX(C12:F12,1,BIN2DEC(MID($I$7,(B12-1)*2+1,2))+1)</f>
        <v>1E1A67EE</v>
      </c>
      <c r="L12" s="5" t="str" cm="1">
        <f t="array" ref="L12">IF(F12=I12,"ok",IF(mm3_hash(I12)=F12,"ok",IF(mm3_hash(mm3_hash(I12))=F12,"ok",IF(mm3_hash(mm3_hash(mm3_hash(I12)))=F12,"ok","nicht ok"))))</f>
        <v>ok</v>
      </c>
    </row>
    <row r="13" spans="2:15" x14ac:dyDescent="0.3">
      <c r="B13" s="17">
        <v>3</v>
      </c>
      <c r="C13" t="str" cm="1">
        <f t="array" ref="C13">mm3_hash(B13)</f>
        <v>0FC7A1B4</v>
      </c>
      <c r="D13" t="str" cm="1">
        <f t="array" ref="D13">mm3_hash(C13)</f>
        <v>4792CFD9</v>
      </c>
      <c r="E13" t="str" cm="1">
        <f t="array" ref="E13">mm3_hash(D13)</f>
        <v>814E35F4</v>
      </c>
      <c r="F13" s="11" t="str" cm="1">
        <f t="array" ref="F13">mm3_hash(E13)</f>
        <v>D8534709</v>
      </c>
      <c r="H13" s="16" t="str">
        <f t="shared" si="0"/>
        <v>00</v>
      </c>
      <c r="I13" t="str" cm="1">
        <f t="array" ref="I13">INDEX(C13:F13,1,BIN2DEC(MID($I$7,(B13-1)*2+1,2))+1)</f>
        <v>0FC7A1B4</v>
      </c>
      <c r="L13" s="5" t="str" cm="1">
        <f t="array" ref="L13">IF(F13=I13,"ok",IF(mm3_hash(I13)=F13,"ok",IF(mm3_hash(mm3_hash(I13))=F13,"ok",IF(mm3_hash(mm3_hash(mm3_hash(I13)))=F13,"ok","nicht ok"))))</f>
        <v>ok</v>
      </c>
    </row>
    <row r="14" spans="2:15" x14ac:dyDescent="0.3">
      <c r="B14" s="17">
        <v>4</v>
      </c>
      <c r="C14" t="str" cm="1">
        <f t="array" ref="C14">mm3_hash(B14)</f>
        <v>E131CC88</v>
      </c>
      <c r="D14" t="str" cm="1">
        <f t="array" ref="D14">mm3_hash(C14)</f>
        <v>D43321B6</v>
      </c>
      <c r="E14" t="str" cm="1">
        <f t="array" ref="E14">mm3_hash(D14)</f>
        <v>34F1F670</v>
      </c>
      <c r="F14" s="11" t="str" cm="1">
        <f t="array" ref="F14">mm3_hash(E14)</f>
        <v>ABAC4DE2</v>
      </c>
      <c r="H14" s="16" t="str">
        <f t="shared" si="0"/>
        <v>01</v>
      </c>
      <c r="I14" t="str" cm="1">
        <f t="array" ref="I14">INDEX(C14:F14,1,BIN2DEC(MID($I$7,(B14-1)*2+1,2))+1)</f>
        <v>D43321B6</v>
      </c>
      <c r="L14" s="5" t="str" cm="1">
        <f t="array" ref="L14">IF(F14=I14,"ok",IF(mm3_hash(I14)=F14,"ok",IF(mm3_hash(mm3_hash(I14))=F14,"ok",IF(mm3_hash(mm3_hash(mm3_hash(I14)))=F14,"ok","nicht ok"))))</f>
        <v>ok</v>
      </c>
    </row>
    <row r="15" spans="2:15" x14ac:dyDescent="0.3">
      <c r="B15" s="17">
        <v>5</v>
      </c>
      <c r="C15" t="str" cm="1">
        <f t="array" ref="C15">mm3_hash(B15)</f>
        <v>531A35E4</v>
      </c>
      <c r="D15" t="str" cm="1">
        <f t="array" ref="D15">mm3_hash(C15)</f>
        <v>77FA45B6</v>
      </c>
      <c r="E15" t="str" cm="1">
        <f t="array" ref="E15">mm3_hash(D15)</f>
        <v>49B23326</v>
      </c>
      <c r="F15" s="11" t="str" cm="1">
        <f t="array" ref="F15">mm3_hash(E15)</f>
        <v>4D21FD44</v>
      </c>
      <c r="H15" s="16" t="str">
        <f t="shared" si="0"/>
        <v>11</v>
      </c>
      <c r="I15" t="str" cm="1">
        <f t="array" ref="I15">INDEX(C15:F15,1,BIN2DEC(MID($I$7,(B15-1)*2+1,2))+1)</f>
        <v>4D21FD44</v>
      </c>
      <c r="L15" s="5" t="str" cm="1">
        <f t="array" ref="L15">IF(F15=I15,"ok",IF(mm3_hash(I15)=F15,"ok",IF(mm3_hash(mm3_hash(I15))=F15,"ok",IF(mm3_hash(mm3_hash(mm3_hash(I15)))=F15,"ok","nicht ok"))))</f>
        <v>ok</v>
      </c>
    </row>
    <row r="16" spans="2:15" x14ac:dyDescent="0.3">
      <c r="B16" s="17">
        <v>6</v>
      </c>
      <c r="C16" t="str" cm="1">
        <f t="array" ref="C16">mm3_hash(B16)</f>
        <v>27FA7CC0</v>
      </c>
      <c r="D16" t="str" cm="1">
        <f t="array" ref="D16">mm3_hash(C16)</f>
        <v>985D871B</v>
      </c>
      <c r="E16" t="str" cm="1">
        <f t="array" ref="E16">mm3_hash(D16)</f>
        <v>7A35405D</v>
      </c>
      <c r="F16" s="11" t="str" cm="1">
        <f t="array" ref="F16">mm3_hash(E16)</f>
        <v>89FB31F5</v>
      </c>
      <c r="H16" s="16" t="str">
        <f t="shared" si="0"/>
        <v>00</v>
      </c>
      <c r="I16" t="str" cm="1">
        <f t="array" ref="I16">INDEX(C16:F16,1,BIN2DEC(MID($I$7,(B16-1)*2+1,2))+1)</f>
        <v>27FA7CC0</v>
      </c>
      <c r="L16" s="5" t="str" cm="1">
        <f t="array" ref="L16">IF(F16=I16,"ok",IF(mm3_hash(I16)=F16,"ok",IF(mm3_hash(mm3_hash(I16))=F16,"ok",IF(mm3_hash(mm3_hash(mm3_hash(I16)))=F16,"ok","nicht ok"))))</f>
        <v>ok</v>
      </c>
    </row>
    <row r="17" spans="2:12" x14ac:dyDescent="0.3">
      <c r="B17" s="17">
        <v>7</v>
      </c>
      <c r="C17" t="str" cm="1">
        <f t="array" ref="C17">mm3_hash(B17)</f>
        <v>23EA8628</v>
      </c>
      <c r="D17" t="str" cm="1">
        <f t="array" ref="D17">mm3_hash(C17)</f>
        <v>CAAB92DA</v>
      </c>
      <c r="E17" t="str" cm="1">
        <f t="array" ref="E17">mm3_hash(D17)</f>
        <v>8EE08453</v>
      </c>
      <c r="F17" s="11" t="str" cm="1">
        <f t="array" ref="F17">mm3_hash(E17)</f>
        <v>1D9EB15E</v>
      </c>
      <c r="H17" s="16" t="str">
        <f t="shared" si="0"/>
        <v>11</v>
      </c>
      <c r="I17" t="str" cm="1">
        <f t="array" ref="I17">INDEX(C17:F17,1,BIN2DEC(MID($I$7,(B17-1)*2+1,2))+1)</f>
        <v>1D9EB15E</v>
      </c>
      <c r="L17" s="5" t="str" cm="1">
        <f t="array" ref="L17">IF(F17=I17,"ok",IF(mm3_hash(I17)=F17,"ok",IF(mm3_hash(mm3_hash(I17))=F17,"ok",IF(mm3_hash(mm3_hash(mm3_hash(I17)))=F17,"ok","nicht ok"))))</f>
        <v>ok</v>
      </c>
    </row>
    <row r="18" spans="2:12" x14ac:dyDescent="0.3">
      <c r="B18" s="17">
        <v>8</v>
      </c>
      <c r="C18" t="str" cm="1">
        <f t="array" ref="C18">mm3_hash(B18)</f>
        <v>BD920017</v>
      </c>
      <c r="D18" t="str" cm="1">
        <f t="array" ref="D18">mm3_hash(C18)</f>
        <v>F2C91BFB</v>
      </c>
      <c r="E18" t="str" cm="1">
        <f t="array" ref="E18">mm3_hash(D18)</f>
        <v>8E79F399</v>
      </c>
      <c r="F18" s="11" t="str" cm="1">
        <f t="array" ref="F18">mm3_hash(E18)</f>
        <v>E8A18E36</v>
      </c>
      <c r="H18" s="16" t="str">
        <f t="shared" si="0"/>
        <v>01</v>
      </c>
      <c r="I18" t="str" cm="1">
        <f t="array" ref="I18">INDEX(C18:F18,1,BIN2DEC(MID($I$7,(B18-1)*2+1,2))+1)</f>
        <v>F2C91BFB</v>
      </c>
      <c r="L18" s="5" t="str" cm="1">
        <f t="array" ref="L18">IF(F18=I18,"ok",IF(mm3_hash(I18)=F18,"ok",IF(mm3_hash(mm3_hash(I18))=F18,"ok",IF(mm3_hash(mm3_hash(mm3_hash(I18)))=F18,"ok","nicht ok"))))</f>
        <v>ok</v>
      </c>
    </row>
    <row r="19" spans="2:12" x14ac:dyDescent="0.3">
      <c r="B19" s="17">
        <v>9</v>
      </c>
      <c r="C19" t="str" cm="1">
        <f t="array" ref="C19">mm3_hash(B19)</f>
        <v>248BE6A1</v>
      </c>
      <c r="D19" t="str" cm="1">
        <f t="array" ref="D19">mm3_hash(C19)</f>
        <v>E04BDF62</v>
      </c>
      <c r="E19" t="str" cm="1">
        <f t="array" ref="E19">mm3_hash(D19)</f>
        <v>6FD19DD0</v>
      </c>
      <c r="F19" s="11" t="str" cm="1">
        <f t="array" ref="F19">mm3_hash(E19)</f>
        <v>0FB4AB8C</v>
      </c>
      <c r="H19" s="16" t="str">
        <f t="shared" si="0"/>
        <v>11</v>
      </c>
      <c r="I19" t="str" cm="1">
        <f t="array" ref="I19">INDEX(C19:F19,1,BIN2DEC(MID($I$7,(B19-1)*2+1,2))+1)</f>
        <v>0FB4AB8C</v>
      </c>
      <c r="L19" s="5" t="str" cm="1">
        <f t="array" ref="L19">IF(F19=I19,"ok",IF(mm3_hash(I19)=F19,"ok",IF(mm3_hash(mm3_hash(I19))=F19,"ok",IF(mm3_hash(mm3_hash(mm3_hash(I19)))=F19,"ok","nicht ok"))))</f>
        <v>ok</v>
      </c>
    </row>
    <row r="20" spans="2:12" x14ac:dyDescent="0.3">
      <c r="B20" s="17">
        <v>10</v>
      </c>
      <c r="C20" t="str" cm="1">
        <f t="array" ref="C20">mm3_hash(B20)</f>
        <v>86E4093F</v>
      </c>
      <c r="D20" t="str" cm="1">
        <f t="array" ref="D20">mm3_hash(C20)</f>
        <v>4AB8EA6D</v>
      </c>
      <c r="E20" t="str" cm="1">
        <f t="array" ref="E20">mm3_hash(D20)</f>
        <v>0A752164</v>
      </c>
      <c r="F20" s="11" t="str" cm="1">
        <f t="array" ref="F20">mm3_hash(E20)</f>
        <v>1559F74A</v>
      </c>
      <c r="H20" s="16" t="str">
        <f t="shared" si="0"/>
        <v>10</v>
      </c>
      <c r="I20" t="str" cm="1">
        <f t="array" ref="I20">INDEX(C20:F20,1,BIN2DEC(MID($I$7,(B20-1)*2+1,2))+1)</f>
        <v>0A752164</v>
      </c>
      <c r="L20" s="5" t="str" cm="1">
        <f t="array" ref="L20">IF(F20=I20,"ok",IF(mm3_hash(I20)=F20,"ok",IF(mm3_hash(mm3_hash(I20))=F20,"ok",IF(mm3_hash(mm3_hash(mm3_hash(I20)))=F20,"ok","nicht ok"))))</f>
        <v>ok</v>
      </c>
    </row>
    <row r="21" spans="2:12" x14ac:dyDescent="0.3">
      <c r="B21" s="17">
        <v>11</v>
      </c>
      <c r="C21" t="str" cm="1">
        <f t="array" ref="C21">mm3_hash(B21)</f>
        <v>989CDBB2</v>
      </c>
      <c r="D21" t="str" cm="1">
        <f t="array" ref="D21">mm3_hash(C21)</f>
        <v>6315094E</v>
      </c>
      <c r="E21" t="str" cm="1">
        <f t="array" ref="E21">mm3_hash(D21)</f>
        <v>6D195F7D</v>
      </c>
      <c r="F21" s="11" t="str" cm="1">
        <f t="array" ref="F21">mm3_hash(E21)</f>
        <v>5CCC805D</v>
      </c>
      <c r="H21" s="16" t="str">
        <f t="shared" si="0"/>
        <v>01</v>
      </c>
      <c r="I21" t="str" cm="1">
        <f t="array" ref="I21">INDEX(C21:F21,1,BIN2DEC(MID($I$7,(B21-1)*2+1,2))+1)</f>
        <v>6315094E</v>
      </c>
      <c r="L21" s="5" t="str" cm="1">
        <f t="array" ref="L21">IF(F21=I21,"ok",IF(mm3_hash(I21)=F21,"ok",IF(mm3_hash(mm3_hash(I21))=F21,"ok",IF(mm3_hash(mm3_hash(mm3_hash(I21)))=F21,"ok","nicht ok"))))</f>
        <v>ok</v>
      </c>
    </row>
    <row r="22" spans="2:12" x14ac:dyDescent="0.3">
      <c r="B22" s="17">
        <v>12</v>
      </c>
      <c r="C22" t="str" cm="1">
        <f t="array" ref="C22">mm3_hash(B22)</f>
        <v>F9D2EF15</v>
      </c>
      <c r="D22" t="str" cm="1">
        <f t="array" ref="D22">mm3_hash(C22)</f>
        <v>A2288296</v>
      </c>
      <c r="E22" t="str" cm="1">
        <f t="array" ref="E22">mm3_hash(D22)</f>
        <v>850D56BD</v>
      </c>
      <c r="F22" s="11" t="str" cm="1">
        <f t="array" ref="F22">mm3_hash(E22)</f>
        <v>827BE1ED</v>
      </c>
      <c r="H22" s="16" t="str">
        <f t="shared" si="0"/>
        <v>10</v>
      </c>
      <c r="I22" t="str" cm="1">
        <f t="array" ref="I22">INDEX(C22:F22,1,BIN2DEC(MID($I$7,(B22-1)*2+1,2))+1)</f>
        <v>850D56BD</v>
      </c>
      <c r="L22" s="5" t="str" cm="1">
        <f t="array" ref="L22">IF(F22=I22,"ok",IF(mm3_hash(I22)=F22,"ok",IF(mm3_hash(mm3_hash(I22))=F22,"ok",IF(mm3_hash(mm3_hash(mm3_hash(I22)))=F22,"ok","nicht ok"))))</f>
        <v>ok</v>
      </c>
    </row>
    <row r="23" spans="2:12" x14ac:dyDescent="0.3">
      <c r="B23" s="17">
        <v>13</v>
      </c>
      <c r="C23" t="str" cm="1">
        <f t="array" ref="C23">mm3_hash(B23)</f>
        <v>B74D5141</v>
      </c>
      <c r="D23" t="str" cm="1">
        <f t="array" ref="D23">mm3_hash(C23)</f>
        <v>15DDA49B</v>
      </c>
      <c r="E23" t="str" cm="1">
        <f t="array" ref="E23">mm3_hash(D23)</f>
        <v>B7EB2B50</v>
      </c>
      <c r="F23" s="11" t="str" cm="1">
        <f t="array" ref="F23">mm3_hash(E23)</f>
        <v>3659657B</v>
      </c>
      <c r="H23" s="16" t="str">
        <f t="shared" si="0"/>
        <v>01</v>
      </c>
      <c r="I23" t="str" cm="1">
        <f t="array" ref="I23">INDEX(C23:F23,1,BIN2DEC(MID($I$7,(B23-1)*2+1,2))+1)</f>
        <v>15DDA49B</v>
      </c>
      <c r="L23" s="5" t="str" cm="1">
        <f t="array" ref="L23">IF(F23=I23,"ok",IF(mm3_hash(I23)=F23,"ok",IF(mm3_hash(mm3_hash(I23))=F23,"ok",IF(mm3_hash(mm3_hash(mm3_hash(I23)))=F23,"ok","nicht ok"))))</f>
        <v>ok</v>
      </c>
    </row>
    <row r="24" spans="2:12" x14ac:dyDescent="0.3">
      <c r="B24" s="17">
        <v>14</v>
      </c>
      <c r="C24" t="str" cm="1">
        <f t="array" ref="C24">mm3_hash(B24)</f>
        <v>97BFE639</v>
      </c>
      <c r="D24" t="str" cm="1">
        <f t="array" ref="D24">mm3_hash(C24)</f>
        <v>7DDD1D38</v>
      </c>
      <c r="E24" t="str" cm="1">
        <f t="array" ref="E24">mm3_hash(D24)</f>
        <v>B051CB20</v>
      </c>
      <c r="F24" s="11" t="str" cm="1">
        <f t="array" ref="F24">mm3_hash(E24)</f>
        <v>42FA4084</v>
      </c>
      <c r="H24" s="16" t="str">
        <f t="shared" si="0"/>
        <v>00</v>
      </c>
      <c r="I24" t="str" cm="1">
        <f t="array" ref="I24">INDEX(C24:F24,1,BIN2DEC(MID($I$7,(B24-1)*2+1,2))+1)</f>
        <v>97BFE639</v>
      </c>
      <c r="L24" s="5" t="str" cm="1">
        <f t="array" ref="L24">IF(F24=I24,"ok",IF(mm3_hash(I24)=F24,"ok",IF(mm3_hash(mm3_hash(I24))=F24,"ok",IF(mm3_hash(mm3_hash(mm3_hash(I24)))=F24,"ok","nicht ok"))))</f>
        <v>ok</v>
      </c>
    </row>
    <row r="25" spans="2:12" x14ac:dyDescent="0.3">
      <c r="B25" s="17">
        <v>15</v>
      </c>
      <c r="C25" t="str" cm="1">
        <f t="array" ref="C25">mm3_hash(B25)</f>
        <v>D66FFCFC</v>
      </c>
      <c r="D25" t="str" cm="1">
        <f t="array" ref="D25">mm3_hash(C25)</f>
        <v>A55ABD2A</v>
      </c>
      <c r="E25" t="str" cm="1">
        <f t="array" ref="E25">mm3_hash(D25)</f>
        <v>93B9F86C</v>
      </c>
      <c r="F25" s="11" t="str" cm="1">
        <f t="array" ref="F25">mm3_hash(E25)</f>
        <v>FFD909F2</v>
      </c>
      <c r="H25" s="16" t="str">
        <f t="shared" si="0"/>
        <v>11</v>
      </c>
      <c r="I25" t="str" cm="1">
        <f t="array" ref="I25">INDEX(C25:F25,1,BIN2DEC(MID($I$7,(B25-1)*2+1,2))+1)</f>
        <v>FFD909F2</v>
      </c>
      <c r="L25" s="5" t="str" cm="1">
        <f t="array" ref="L25">IF(F25=I25,"ok",IF(mm3_hash(I25)=F25,"ok",IF(mm3_hash(mm3_hash(I25))=F25,"ok",IF(mm3_hash(mm3_hash(mm3_hash(I25)))=F25,"ok","nicht ok"))))</f>
        <v>ok</v>
      </c>
    </row>
    <row r="26" spans="2:12" x14ac:dyDescent="0.3">
      <c r="B26" s="17">
        <v>16</v>
      </c>
      <c r="C26" t="str" cm="1">
        <f t="array" ref="C26">mm3_hash(B26)</f>
        <v>C3A56D70</v>
      </c>
      <c r="D26" t="str" cm="1">
        <f t="array" ref="D26">mm3_hash(C26)</f>
        <v>F326D237</v>
      </c>
      <c r="E26" t="str" cm="1">
        <f t="array" ref="E26">mm3_hash(D26)</f>
        <v>AC079689</v>
      </c>
      <c r="F26" s="11" t="str" cm="1">
        <f t="array" ref="F26">mm3_hash(E26)</f>
        <v>74EB162C</v>
      </c>
      <c r="H26" s="16" t="str">
        <f t="shared" si="0"/>
        <v>01</v>
      </c>
      <c r="I26" t="str" cm="1">
        <f t="array" ref="I26">INDEX(C26:F26,1,BIN2DEC(MID($I$7,(B26-1)*2+1,2))+1)</f>
        <v>F326D237</v>
      </c>
      <c r="L26" s="5" t="str" cm="1">
        <f t="array" ref="L26">IF(F26=I26,"ok",IF(mm3_hash(I26)=F26,"ok",IF(mm3_hash(mm3_hash(I26))=F26,"ok",IF(mm3_hash(mm3_hash(mm3_hash(I26)))=F26,"ok","nicht ok"))))</f>
        <v>ok</v>
      </c>
    </row>
    <row r="27" spans="2:12" x14ac:dyDescent="0.3">
      <c r="B27" s="14">
        <v>17</v>
      </c>
      <c r="C27" t="str" cm="1">
        <f t="array" ref="C27">mm3_hash(B27)</f>
        <v>6E6F0B04</v>
      </c>
      <c r="D27" t="str" cm="1">
        <f t="array" ref="D27">mm3_hash(C27)</f>
        <v>F575C37A</v>
      </c>
      <c r="E27" t="str" cm="1">
        <f t="array" ref="E27">mm3_hash(D27)</f>
        <v>CC86F038</v>
      </c>
      <c r="F27" s="11" t="str" cm="1">
        <f t="array" ref="F27">mm3_hash(E27)</f>
        <v>D0980D16</v>
      </c>
      <c r="H27" s="15" t="str">
        <f t="shared" si="0"/>
        <v>01</v>
      </c>
      <c r="I27" t="str" cm="1">
        <f t="array" ref="I27">INDEX(C27:F27,1,BIN2DEC(MID($I$7,(B27-1)*2+1,2))+1)</f>
        <v>F575C37A</v>
      </c>
      <c r="L27" s="5" t="str" cm="1">
        <f t="array" ref="L27">IF(F27=I27,"ok",IF(mm3_hash(I27)=F27,"ok",IF(mm3_hash(mm3_hash(I27))=F27,"ok",IF(mm3_hash(mm3_hash(mm3_hash(I27)))=F27,"ok","nicht ok"))))</f>
        <v>ok</v>
      </c>
    </row>
    <row r="28" spans="2:12" x14ac:dyDescent="0.3">
      <c r="B28" s="14">
        <v>18</v>
      </c>
      <c r="C28" t="str" cm="1">
        <f t="array" ref="C28">mm3_hash(B28)</f>
        <v>3ADA2F46</v>
      </c>
      <c r="D28" t="str" cm="1">
        <f t="array" ref="D28">mm3_hash(C28)</f>
        <v>B5F68B55</v>
      </c>
      <c r="E28" t="str" cm="1">
        <f t="array" ref="E28">mm3_hash(D28)</f>
        <v>15A84689</v>
      </c>
      <c r="F28" s="11" t="str" cm="1">
        <f t="array" ref="F28">mm3_hash(E28)</f>
        <v>79AA7410</v>
      </c>
      <c r="H28" s="15" t="str">
        <f t="shared" si="0"/>
        <v>01</v>
      </c>
      <c r="I28" t="str" cm="1">
        <f t="array" ref="I28">INDEX(C28:F28,1,BIN2DEC(MID($I$7,(B28-1)*2+1,2))+1)</f>
        <v>B5F68B55</v>
      </c>
      <c r="L28" s="5" t="str" cm="1">
        <f t="array" ref="L28">IF(F28=I28,"ok",IF(mm3_hash(I28)=F28,"ok",IF(mm3_hash(mm3_hash(I28))=F28,"ok",IF(mm3_hash(mm3_hash(mm3_hash(I28)))=F28,"ok","nicht ok"))))</f>
        <v>ok</v>
      </c>
    </row>
    <row r="29" spans="2:12" ht="15" thickBot="1" x14ac:dyDescent="0.35">
      <c r="B29" s="14">
        <v>19</v>
      </c>
      <c r="C29" t="str" cm="1">
        <f t="array" ref="C29">mm3_hash(B29)</f>
        <v>5AA1C0D3</v>
      </c>
      <c r="D29" t="str" cm="1">
        <f t="array" ref="D29">mm3_hash(C29)</f>
        <v>23DB8335</v>
      </c>
      <c r="E29" t="str" cm="1">
        <f t="array" ref="E29">mm3_hash(D29)</f>
        <v>F72192A6</v>
      </c>
      <c r="F29" s="12" t="str" cm="1">
        <f t="array" ref="F29">mm3_hash(E29)</f>
        <v>AF5C9B2B</v>
      </c>
      <c r="H29" s="15" t="str">
        <f t="shared" si="0"/>
        <v>10</v>
      </c>
      <c r="I29" t="str" cm="1">
        <f t="array" ref="I29">INDEX(C29:F29,1,BIN2DEC(MID($I$7,(B29-1)*2+1,2))+1)</f>
        <v>F72192A6</v>
      </c>
      <c r="L29" s="5" t="str" cm="1">
        <f t="array" ref="L29">IF(F29=I29,"ok",IF(mm3_hash(I29)=F29,"ok",IF(mm3_hash(mm3_hash(I29))=F29,"ok",IF(mm3_hash(mm3_hash(mm3_hash(I29)))=F29,"ok","nicht ok"))))</f>
        <v>ok</v>
      </c>
    </row>
  </sheetData>
  <mergeCells count="5">
    <mergeCell ref="I3:O3"/>
    <mergeCell ref="I7:O7"/>
    <mergeCell ref="I6:O6"/>
    <mergeCell ref="J2:K2"/>
    <mergeCell ref="B2:F3"/>
  </mergeCells>
  <conditionalFormatting sqref="C11:F29 H11:H29">
    <cfRule type="expression" dxfId="51" priority="1">
      <formula>C11=$I11</formula>
    </cfRule>
  </conditionalFormatting>
  <pageMargins left="0.7" right="0.7" top="0.78740157499999996" bottom="0.78740157499999996" header="0.3" footer="0.3"/>
  <ignoredErrors>
    <ignoredError sqref="C10:F10" numberStoredAsText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0A589-07C6-4A4F-B805-509CDF6299CD}">
  <dimension ref="B2:M33"/>
  <sheetViews>
    <sheetView showGridLines="0" zoomScale="94" workbookViewId="0">
      <selection activeCell="C2" sqref="C2:F3"/>
    </sheetView>
  </sheetViews>
  <sheetFormatPr baseColWidth="10" defaultRowHeight="14.4" x14ac:dyDescent="0.3"/>
  <cols>
    <col min="1" max="1" width="5.88671875" customWidth="1"/>
    <col min="2" max="2" width="6.21875" customWidth="1"/>
    <col min="8" max="8" width="13.109375" customWidth="1"/>
  </cols>
  <sheetData>
    <row r="2" spans="3:13" x14ac:dyDescent="0.3">
      <c r="C2" s="88" t="s">
        <v>32</v>
      </c>
      <c r="D2" s="88"/>
      <c r="E2" s="88"/>
      <c r="F2" s="88"/>
      <c r="H2" t="s">
        <v>56</v>
      </c>
      <c r="I2" s="100" t="s">
        <v>10</v>
      </c>
      <c r="J2" s="100"/>
      <c r="K2" s="100"/>
    </row>
    <row r="3" spans="3:13" ht="15" thickBot="1" x14ac:dyDescent="0.35">
      <c r="C3" s="88"/>
      <c r="D3" s="88"/>
      <c r="E3" s="88"/>
      <c r="F3" s="88"/>
      <c r="H3" t="s">
        <v>27</v>
      </c>
      <c r="I3" s="101">
        <v>42</v>
      </c>
      <c r="J3" s="101"/>
      <c r="K3" s="101"/>
    </row>
    <row r="4" spans="3:13" x14ac:dyDescent="0.3">
      <c r="H4" s="27" t="s">
        <v>61</v>
      </c>
      <c r="I4" s="28"/>
      <c r="J4" s="28"/>
      <c r="K4" s="28" t="str" cm="1">
        <f t="array" ref="K4">mm3_hash(I2&amp;I3)</f>
        <v>00218C9D</v>
      </c>
      <c r="L4" s="28"/>
      <c r="M4" s="29"/>
    </row>
    <row r="5" spans="3:13" ht="15" thickBot="1" x14ac:dyDescent="0.35">
      <c r="H5" s="102" t="str" cm="1">
        <f t="array" ref="H5">_xlfn.CONCAT(_xlfn.MAKEARRAY(1,8,_xlfn.LAMBDA(_xlpm.z,_xlpm.s,HEX2BIN(MID(K4,_xlpm.s,1),4))))</f>
        <v>00000000001000011000110010011101</v>
      </c>
      <c r="I5" s="103"/>
      <c r="J5" s="103"/>
      <c r="K5" s="103"/>
      <c r="L5" s="103"/>
      <c r="M5" s="104"/>
    </row>
    <row r="7" spans="3:13" x14ac:dyDescent="0.3">
      <c r="H7" s="35">
        <v>1</v>
      </c>
      <c r="I7" s="16" t="str">
        <f>MID($H$5,(H7-1)*4+1,4)</f>
        <v>0000</v>
      </c>
      <c r="J7">
        <f>BIN2DEC(I7)+1</f>
        <v>1</v>
      </c>
      <c r="K7" s="93" t="str">
        <f>"Nr. " &amp;J7 &amp; " will be revealed"</f>
        <v>Nr. 1 will be revealed</v>
      </c>
      <c r="L7" s="93"/>
      <c r="M7" s="93"/>
    </row>
    <row r="8" spans="3:13" x14ac:dyDescent="0.3">
      <c r="H8" s="35">
        <v>2</v>
      </c>
      <c r="I8" s="16" t="str">
        <f t="shared" ref="I8:I14" si="0">MID($H$5,(H8-1)*4+1,4)</f>
        <v>0000</v>
      </c>
      <c r="J8">
        <f t="shared" ref="J8:J14" si="1">BIN2DEC(I8)+1</f>
        <v>1</v>
      </c>
      <c r="K8" s="93" t="str">
        <f t="shared" ref="K8:K14" si="2">"Nr. " &amp;J8 &amp; " will be revealed"</f>
        <v>Nr. 1 will be revealed</v>
      </c>
      <c r="L8" s="93"/>
      <c r="M8" s="93"/>
    </row>
    <row r="9" spans="3:13" x14ac:dyDescent="0.3">
      <c r="H9" s="35">
        <v>3</v>
      </c>
      <c r="I9" s="16" t="str">
        <f t="shared" si="0"/>
        <v>0010</v>
      </c>
      <c r="J9">
        <f t="shared" si="1"/>
        <v>3</v>
      </c>
      <c r="K9" s="93" t="str">
        <f t="shared" si="2"/>
        <v>Nr. 3 will be revealed</v>
      </c>
      <c r="L9" s="93"/>
      <c r="M9" s="93"/>
    </row>
    <row r="10" spans="3:13" x14ac:dyDescent="0.3">
      <c r="H10" s="35">
        <v>4</v>
      </c>
      <c r="I10" s="16" t="str">
        <f t="shared" si="0"/>
        <v>0001</v>
      </c>
      <c r="J10">
        <f t="shared" si="1"/>
        <v>2</v>
      </c>
      <c r="K10" s="93" t="str">
        <f t="shared" si="2"/>
        <v>Nr. 2 will be revealed</v>
      </c>
      <c r="L10" s="93"/>
      <c r="M10" s="93"/>
    </row>
    <row r="11" spans="3:13" x14ac:dyDescent="0.3">
      <c r="H11" s="35">
        <v>5</v>
      </c>
      <c r="I11" s="16" t="str">
        <f t="shared" si="0"/>
        <v>1000</v>
      </c>
      <c r="J11">
        <f t="shared" si="1"/>
        <v>9</v>
      </c>
      <c r="K11" s="93" t="str">
        <f t="shared" si="2"/>
        <v>Nr. 9 will be revealed</v>
      </c>
      <c r="L11" s="93"/>
      <c r="M11" s="93"/>
    </row>
    <row r="12" spans="3:13" x14ac:dyDescent="0.3">
      <c r="H12" s="35">
        <v>6</v>
      </c>
      <c r="I12" s="16" t="str">
        <f t="shared" si="0"/>
        <v>1100</v>
      </c>
      <c r="J12">
        <f t="shared" si="1"/>
        <v>13</v>
      </c>
      <c r="K12" s="93" t="str">
        <f t="shared" si="2"/>
        <v>Nr. 13 will be revealed</v>
      </c>
      <c r="L12" s="93"/>
      <c r="M12" s="93"/>
    </row>
    <row r="13" spans="3:13" x14ac:dyDescent="0.3">
      <c r="H13" s="35">
        <v>7</v>
      </c>
      <c r="I13" s="16" t="str">
        <f t="shared" si="0"/>
        <v>1001</v>
      </c>
      <c r="J13">
        <f t="shared" si="1"/>
        <v>10</v>
      </c>
      <c r="K13" s="93" t="str">
        <f t="shared" si="2"/>
        <v>Nr. 10 will be revealed</v>
      </c>
      <c r="L13" s="93"/>
      <c r="M13" s="93"/>
    </row>
    <row r="14" spans="3:13" x14ac:dyDescent="0.3">
      <c r="H14" s="35">
        <v>8</v>
      </c>
      <c r="I14" s="16" t="str">
        <f t="shared" si="0"/>
        <v>1101</v>
      </c>
      <c r="J14">
        <f t="shared" si="1"/>
        <v>14</v>
      </c>
      <c r="K14" s="93" t="str">
        <f t="shared" si="2"/>
        <v>Nr. 14 will be revealed</v>
      </c>
      <c r="L14" s="93"/>
      <c r="M14" s="93"/>
    </row>
    <row r="16" spans="3:13" x14ac:dyDescent="0.3">
      <c r="C16" s="18" t="s">
        <v>25</v>
      </c>
      <c r="D16" s="5"/>
      <c r="E16" s="18" t="s">
        <v>26</v>
      </c>
      <c r="F16" s="5"/>
      <c r="G16" s="18" t="s">
        <v>55</v>
      </c>
      <c r="H16" s="5"/>
      <c r="I16" s="18" t="s">
        <v>60</v>
      </c>
    </row>
    <row r="17" spans="2:10" ht="15" thickBot="1" x14ac:dyDescent="0.35"/>
    <row r="18" spans="2:10" x14ac:dyDescent="0.3">
      <c r="B18">
        <v>1</v>
      </c>
      <c r="C18" s="7" t="str" cm="1">
        <f t="array" ref="C18">mm3_hash(B18)</f>
        <v>9416AC93</v>
      </c>
      <c r="E18" s="10" t="str" cm="1">
        <f t="array" ref="E18">mm3_hash(C18)</f>
        <v>76DC024C</v>
      </c>
      <c r="G18" t="str">
        <f>IF(_xlfn.IFNA(_xlfn.XMATCH($B18,$J$7:$J$14,0),-1)&gt;=0,C18,"")</f>
        <v>9416AC93</v>
      </c>
      <c r="I18" t="str" cm="1">
        <f t="array" ref="I18">IF(G18&lt;&gt;"",mm3_hash(G18),"")</f>
        <v>76DC024C</v>
      </c>
      <c r="J18" s="6" t="str" cm="1">
        <f t="array" ref="J18">IF(G18&lt;&gt;"",IF(mm3_hash(G18)=E18,"ok","not ok"),"")</f>
        <v>ok</v>
      </c>
    </row>
    <row r="19" spans="2:10" x14ac:dyDescent="0.3">
      <c r="B19">
        <v>2</v>
      </c>
      <c r="C19" s="7" t="str" cm="1">
        <f t="array" ref="C19">mm3_hash(B19)</f>
        <v>0129E217</v>
      </c>
      <c r="E19" s="11" t="str" cm="1">
        <f t="array" ref="E19">mm3_hash(C19)</f>
        <v>4FA96F06</v>
      </c>
      <c r="G19" t="str">
        <f t="shared" ref="G19:G33" si="3">IF(_xlfn.IFNA(_xlfn.XMATCH($B19,$J$7:$J$14,0),-1)&gt;=0,C19,"")</f>
        <v>0129E217</v>
      </c>
      <c r="I19" t="str" cm="1">
        <f t="array" ref="I19">IF(G19&lt;&gt;"",mm3_hash(G19),"")</f>
        <v>4FA96F06</v>
      </c>
      <c r="J19" s="6" t="str" cm="1">
        <f t="array" ref="J19">IF(G19&lt;&gt;"",IF(mm3_hash(G19)=E19,"ok","not ok"),"")</f>
        <v>ok</v>
      </c>
    </row>
    <row r="20" spans="2:10" x14ac:dyDescent="0.3">
      <c r="B20">
        <v>3</v>
      </c>
      <c r="C20" s="7" t="str" cm="1">
        <f t="array" ref="C20">mm3_hash(B20)</f>
        <v>0FC7A1B4</v>
      </c>
      <c r="E20" s="11" t="str" cm="1">
        <f t="array" ref="E20">mm3_hash(C20)</f>
        <v>4792CFD9</v>
      </c>
      <c r="G20" t="str">
        <f t="shared" si="3"/>
        <v>0FC7A1B4</v>
      </c>
      <c r="I20" t="str" cm="1">
        <f t="array" ref="I20">IF(G20&lt;&gt;"",mm3_hash(G20),"")</f>
        <v>4792CFD9</v>
      </c>
      <c r="J20" s="6" t="str" cm="1">
        <f t="array" ref="J20">IF(G20&lt;&gt;"",IF(mm3_hash(G20)=E20,"ok","not ok"),"")</f>
        <v>ok</v>
      </c>
    </row>
    <row r="21" spans="2:10" x14ac:dyDescent="0.3">
      <c r="B21">
        <v>4</v>
      </c>
      <c r="C21" s="7" t="str" cm="1">
        <f t="array" ref="C21">mm3_hash(B21)</f>
        <v>E131CC88</v>
      </c>
      <c r="E21" s="11" t="str" cm="1">
        <f t="array" ref="E21">mm3_hash(C21)</f>
        <v>D43321B6</v>
      </c>
      <c r="G21" t="str">
        <f t="shared" si="3"/>
        <v/>
      </c>
      <c r="I21" t="str" cm="1">
        <f t="array" ref="I21">IF(G21&lt;&gt;"",mm3_hash(G21),"")</f>
        <v/>
      </c>
      <c r="J21" s="6" t="str" cm="1">
        <f t="array" ref="J21">IF(G21&lt;&gt;"",IF(mm3_hash(G21)=E21,"ok","not ok"),"")</f>
        <v/>
      </c>
    </row>
    <row r="22" spans="2:10" x14ac:dyDescent="0.3">
      <c r="B22">
        <v>5</v>
      </c>
      <c r="C22" s="7" t="str" cm="1">
        <f t="array" ref="C22">mm3_hash(B22)</f>
        <v>531A35E4</v>
      </c>
      <c r="E22" s="11" t="str" cm="1">
        <f t="array" ref="E22">mm3_hash(C22)</f>
        <v>77FA45B6</v>
      </c>
      <c r="G22" t="str">
        <f t="shared" si="3"/>
        <v/>
      </c>
      <c r="I22" t="str" cm="1">
        <f t="array" ref="I22">IF(G22&lt;&gt;"",mm3_hash(G22),"")</f>
        <v/>
      </c>
      <c r="J22" s="6" t="str" cm="1">
        <f t="array" ref="J22">IF(G22&lt;&gt;"",IF(mm3_hash(G22)=E22,"ok","not ok"),"")</f>
        <v/>
      </c>
    </row>
    <row r="23" spans="2:10" x14ac:dyDescent="0.3">
      <c r="B23">
        <v>6</v>
      </c>
      <c r="C23" s="7" t="str" cm="1">
        <f t="array" ref="C23">mm3_hash(B23)</f>
        <v>27FA7CC0</v>
      </c>
      <c r="E23" s="11" t="str" cm="1">
        <f t="array" ref="E23">mm3_hash(C23)</f>
        <v>985D871B</v>
      </c>
      <c r="G23" t="str">
        <f t="shared" si="3"/>
        <v/>
      </c>
      <c r="I23" t="str" cm="1">
        <f t="array" ref="I23">IF(G23&lt;&gt;"",mm3_hash(G23),"")</f>
        <v/>
      </c>
      <c r="J23" s="6" t="str" cm="1">
        <f t="array" ref="J23">IF(G23&lt;&gt;"",IF(mm3_hash(G23)=E23,"ok","not ok"),"")</f>
        <v/>
      </c>
    </row>
    <row r="24" spans="2:10" x14ac:dyDescent="0.3">
      <c r="B24">
        <v>7</v>
      </c>
      <c r="C24" s="7" t="str" cm="1">
        <f t="array" ref="C24">mm3_hash(B24)</f>
        <v>23EA8628</v>
      </c>
      <c r="E24" s="11" t="str" cm="1">
        <f t="array" ref="E24">mm3_hash(C24)</f>
        <v>CAAB92DA</v>
      </c>
      <c r="G24" t="str">
        <f t="shared" si="3"/>
        <v/>
      </c>
      <c r="I24" t="str" cm="1">
        <f t="array" ref="I24">IF(G24&lt;&gt;"",mm3_hash(G24),"")</f>
        <v/>
      </c>
      <c r="J24" s="6" t="str" cm="1">
        <f t="array" ref="J24">IF(G24&lt;&gt;"",IF(mm3_hash(G24)=E24,"ok","not ok"),"")</f>
        <v/>
      </c>
    </row>
    <row r="25" spans="2:10" x14ac:dyDescent="0.3">
      <c r="B25">
        <v>8</v>
      </c>
      <c r="C25" s="7" t="str" cm="1">
        <f t="array" ref="C25">mm3_hash(B25)</f>
        <v>BD920017</v>
      </c>
      <c r="E25" s="11" t="str" cm="1">
        <f t="array" ref="E25">mm3_hash(C25)</f>
        <v>F2C91BFB</v>
      </c>
      <c r="G25" t="str">
        <f t="shared" si="3"/>
        <v/>
      </c>
      <c r="I25" t="str" cm="1">
        <f t="array" ref="I25">IF(G25&lt;&gt;"",mm3_hash(G25),"")</f>
        <v/>
      </c>
      <c r="J25" s="6" t="str" cm="1">
        <f t="array" ref="J25">IF(G25&lt;&gt;"",IF(mm3_hash(G25)=E25,"ok","not ok"),"")</f>
        <v/>
      </c>
    </row>
    <row r="26" spans="2:10" x14ac:dyDescent="0.3">
      <c r="B26">
        <v>9</v>
      </c>
      <c r="C26" s="7" t="str" cm="1">
        <f t="array" ref="C26">mm3_hash(B26)</f>
        <v>248BE6A1</v>
      </c>
      <c r="E26" s="11" t="str" cm="1">
        <f t="array" ref="E26">mm3_hash(C26)</f>
        <v>E04BDF62</v>
      </c>
      <c r="G26" t="str">
        <f t="shared" si="3"/>
        <v>248BE6A1</v>
      </c>
      <c r="I26" t="str" cm="1">
        <f t="array" ref="I26">IF(G26&lt;&gt;"",mm3_hash(G26),"")</f>
        <v>E04BDF62</v>
      </c>
      <c r="J26" s="6" t="str" cm="1">
        <f t="array" ref="J26">IF(G26&lt;&gt;"",IF(mm3_hash(G26)=E26,"ok","not ok"),"")</f>
        <v>ok</v>
      </c>
    </row>
    <row r="27" spans="2:10" x14ac:dyDescent="0.3">
      <c r="B27">
        <v>10</v>
      </c>
      <c r="C27" s="7" t="str" cm="1">
        <f t="array" ref="C27">mm3_hash(B27)</f>
        <v>86E4093F</v>
      </c>
      <c r="E27" s="11" t="str" cm="1">
        <f t="array" ref="E27">mm3_hash(C27)</f>
        <v>4AB8EA6D</v>
      </c>
      <c r="G27" t="str">
        <f t="shared" si="3"/>
        <v>86E4093F</v>
      </c>
      <c r="I27" t="str" cm="1">
        <f t="array" ref="I27">IF(G27&lt;&gt;"",mm3_hash(G27),"")</f>
        <v>4AB8EA6D</v>
      </c>
      <c r="J27" s="6" t="str" cm="1">
        <f t="array" ref="J27">IF(G27&lt;&gt;"",IF(mm3_hash(G27)=E27,"ok","not ok"),"")</f>
        <v>ok</v>
      </c>
    </row>
    <row r="28" spans="2:10" x14ac:dyDescent="0.3">
      <c r="B28">
        <v>11</v>
      </c>
      <c r="C28" s="7" t="str" cm="1">
        <f t="array" ref="C28">mm3_hash(B28)</f>
        <v>989CDBB2</v>
      </c>
      <c r="E28" s="11" t="str" cm="1">
        <f t="array" ref="E28">mm3_hash(C28)</f>
        <v>6315094E</v>
      </c>
      <c r="G28" t="str">
        <f t="shared" si="3"/>
        <v/>
      </c>
      <c r="I28" t="str" cm="1">
        <f t="array" ref="I28">IF(G28&lt;&gt;"",mm3_hash(G28),"")</f>
        <v/>
      </c>
      <c r="J28" s="6" t="str" cm="1">
        <f t="array" ref="J28">IF(G28&lt;&gt;"",IF(mm3_hash(G28)=E28,"ok","not ok"),"")</f>
        <v/>
      </c>
    </row>
    <row r="29" spans="2:10" x14ac:dyDescent="0.3">
      <c r="B29">
        <v>12</v>
      </c>
      <c r="C29" s="7" t="str" cm="1">
        <f t="array" ref="C29">mm3_hash(B29)</f>
        <v>F9D2EF15</v>
      </c>
      <c r="E29" s="11" t="str" cm="1">
        <f t="array" ref="E29">mm3_hash(C29)</f>
        <v>A2288296</v>
      </c>
      <c r="G29" t="str">
        <f t="shared" si="3"/>
        <v/>
      </c>
      <c r="I29" t="str" cm="1">
        <f t="array" ref="I29">IF(G29&lt;&gt;"",mm3_hash(G29),"")</f>
        <v/>
      </c>
      <c r="J29" s="6" t="str" cm="1">
        <f t="array" ref="J29">IF(G29&lt;&gt;"",IF(mm3_hash(G29)=E29,"ok","not ok"),"")</f>
        <v/>
      </c>
    </row>
    <row r="30" spans="2:10" x14ac:dyDescent="0.3">
      <c r="B30">
        <v>13</v>
      </c>
      <c r="C30" s="7" t="str" cm="1">
        <f t="array" ref="C30">mm3_hash(B30)</f>
        <v>B74D5141</v>
      </c>
      <c r="E30" s="11" t="str" cm="1">
        <f t="array" ref="E30">mm3_hash(C30)</f>
        <v>15DDA49B</v>
      </c>
      <c r="G30" t="str">
        <f t="shared" si="3"/>
        <v>B74D5141</v>
      </c>
      <c r="I30" t="str" cm="1">
        <f t="array" ref="I30">IF(G30&lt;&gt;"",mm3_hash(G30),"")</f>
        <v>15DDA49B</v>
      </c>
      <c r="J30" s="6" t="str" cm="1">
        <f t="array" ref="J30">IF(G30&lt;&gt;"",IF(mm3_hash(G30)=E30,"ok","not ok"),"")</f>
        <v>ok</v>
      </c>
    </row>
    <row r="31" spans="2:10" x14ac:dyDescent="0.3">
      <c r="B31">
        <v>14</v>
      </c>
      <c r="C31" s="7" t="str" cm="1">
        <f t="array" ref="C31">mm3_hash(B31)</f>
        <v>97BFE639</v>
      </c>
      <c r="E31" s="11" t="str" cm="1">
        <f t="array" ref="E31">mm3_hash(C31)</f>
        <v>7DDD1D38</v>
      </c>
      <c r="G31" t="str">
        <f t="shared" si="3"/>
        <v>97BFE639</v>
      </c>
      <c r="I31" t="str" cm="1">
        <f t="array" ref="I31">IF(G31&lt;&gt;"",mm3_hash(G31),"")</f>
        <v>7DDD1D38</v>
      </c>
      <c r="J31" s="6" t="str" cm="1">
        <f t="array" ref="J31">IF(G31&lt;&gt;"",IF(mm3_hash(G31)=E31,"ok","not ok"),"")</f>
        <v>ok</v>
      </c>
    </row>
    <row r="32" spans="2:10" x14ac:dyDescent="0.3">
      <c r="B32">
        <v>15</v>
      </c>
      <c r="C32" s="7" t="str" cm="1">
        <f t="array" ref="C32">mm3_hash(B32)</f>
        <v>D66FFCFC</v>
      </c>
      <c r="E32" s="11" t="str" cm="1">
        <f t="array" ref="E32">mm3_hash(C32)</f>
        <v>A55ABD2A</v>
      </c>
      <c r="G32" t="str">
        <f t="shared" si="3"/>
        <v/>
      </c>
      <c r="I32" t="str" cm="1">
        <f t="array" ref="I32">IF(G32&lt;&gt;"",mm3_hash(G32),"")</f>
        <v/>
      </c>
      <c r="J32" s="6" t="str" cm="1">
        <f t="array" ref="J32">IF(G32&lt;&gt;"",IF(mm3_hash(G32)=E32,"ok","not ok"),"")</f>
        <v/>
      </c>
    </row>
    <row r="33" spans="2:10" ht="15" thickBot="1" x14ac:dyDescent="0.35">
      <c r="B33">
        <v>16</v>
      </c>
      <c r="C33" s="7" t="str" cm="1">
        <f t="array" ref="C33">mm3_hash(B33)</f>
        <v>C3A56D70</v>
      </c>
      <c r="E33" s="12" t="str" cm="1">
        <f t="array" ref="E33">mm3_hash(C33)</f>
        <v>F326D237</v>
      </c>
      <c r="G33" t="str">
        <f t="shared" si="3"/>
        <v/>
      </c>
      <c r="I33" t="str" cm="1">
        <f t="array" ref="I33">IF(G33&lt;&gt;"",mm3_hash(G33),"")</f>
        <v/>
      </c>
      <c r="J33" s="6" t="str" cm="1">
        <f t="array" ref="J33">IF(G33&lt;&gt;"",IF(mm3_hash(G33)=E33,"ok","not ok"),"")</f>
        <v/>
      </c>
    </row>
  </sheetData>
  <mergeCells count="12">
    <mergeCell ref="C2:F3"/>
    <mergeCell ref="K13:M13"/>
    <mergeCell ref="K14:M14"/>
    <mergeCell ref="I2:K2"/>
    <mergeCell ref="I3:K3"/>
    <mergeCell ref="K7:M7"/>
    <mergeCell ref="K8:M8"/>
    <mergeCell ref="K9:M9"/>
    <mergeCell ref="K10:M10"/>
    <mergeCell ref="K11:M11"/>
    <mergeCell ref="K12:M12"/>
    <mergeCell ref="H5:M5"/>
  </mergeCells>
  <conditionalFormatting sqref="C18:C33">
    <cfRule type="expression" dxfId="50" priority="2">
      <formula>C18=$H18</formula>
    </cfRule>
  </conditionalFormatting>
  <conditionalFormatting sqref="G18:G33">
    <cfRule type="expression" dxfId="49" priority="1">
      <formula>G18&lt;&gt;""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94F27-B3D7-448F-A448-70FA9E0B964D}">
  <dimension ref="B2:Z28"/>
  <sheetViews>
    <sheetView showGridLines="0" zoomScale="98" workbookViewId="0">
      <selection activeCell="B2" sqref="B2:H3"/>
    </sheetView>
  </sheetViews>
  <sheetFormatPr baseColWidth="10" defaultRowHeight="14.4" x14ac:dyDescent="0.3"/>
  <cols>
    <col min="1" max="1" width="4.33203125" customWidth="1"/>
    <col min="3" max="4" width="7.33203125" customWidth="1"/>
    <col min="5" max="5" width="2.6640625" customWidth="1"/>
    <col min="6" max="7" width="7.33203125" customWidth="1"/>
    <col min="8" max="8" width="3.88671875" customWidth="1"/>
    <col min="9" max="10" width="7.33203125" customWidth="1"/>
    <col min="11" max="11" width="1.88671875" customWidth="1"/>
    <col min="12" max="13" width="7.33203125" customWidth="1"/>
    <col min="14" max="14" width="3.5546875" customWidth="1"/>
    <col min="15" max="16" width="7.33203125" customWidth="1"/>
    <col min="17" max="17" width="2.109375" customWidth="1"/>
    <col min="18" max="19" width="7.33203125" customWidth="1"/>
    <col min="20" max="20" width="3.88671875" customWidth="1"/>
    <col min="21" max="22" width="7.33203125" customWidth="1"/>
    <col min="23" max="23" width="2.21875" customWidth="1"/>
    <col min="24" max="25" width="7.33203125" customWidth="1"/>
  </cols>
  <sheetData>
    <row r="2" spans="2:22" ht="14.4" customHeight="1" x14ac:dyDescent="0.3">
      <c r="B2" s="88" t="s">
        <v>31</v>
      </c>
      <c r="C2" s="88"/>
      <c r="D2" s="88"/>
      <c r="E2" s="88"/>
      <c r="F2" s="88"/>
      <c r="G2" s="88"/>
      <c r="H2" s="88"/>
      <c r="L2" s="106" t="s">
        <v>56</v>
      </c>
      <c r="M2" s="106"/>
      <c r="N2" s="100" t="s">
        <v>5</v>
      </c>
      <c r="O2" s="100"/>
      <c r="P2" s="100"/>
      <c r="Q2" s="100"/>
      <c r="R2" s="100"/>
      <c r="S2" s="93" t="s">
        <v>11</v>
      </c>
      <c r="T2" s="93"/>
      <c r="U2" s="100" t="s">
        <v>62</v>
      </c>
      <c r="V2" s="100"/>
    </row>
    <row r="3" spans="2:22" ht="15" customHeight="1" thickBot="1" x14ac:dyDescent="0.35">
      <c r="B3" s="88"/>
      <c r="C3" s="88"/>
      <c r="D3" s="88"/>
      <c r="E3" s="88"/>
      <c r="F3" s="88"/>
      <c r="G3" s="88"/>
      <c r="H3" s="88"/>
      <c r="L3" s="106" t="s">
        <v>27</v>
      </c>
      <c r="M3" s="106"/>
      <c r="N3" s="100">
        <v>42</v>
      </c>
      <c r="O3" s="100"/>
      <c r="P3" s="100"/>
      <c r="Q3" s="100"/>
      <c r="R3" s="100"/>
    </row>
    <row r="4" spans="2:22" x14ac:dyDescent="0.3">
      <c r="L4" s="97" t="s">
        <v>4</v>
      </c>
      <c r="M4" s="98"/>
      <c r="N4" s="28"/>
      <c r="O4" s="28"/>
      <c r="P4" s="28" t="str" cm="1">
        <f t="array" ref="P4">mm3_hash(N2&amp;N3)</f>
        <v>5FF6C4BA</v>
      </c>
      <c r="Q4" s="28"/>
      <c r="R4" s="29"/>
    </row>
    <row r="5" spans="2:22" ht="15" thickBot="1" x14ac:dyDescent="0.35">
      <c r="L5" s="102" t="str" cm="1">
        <f t="array" ref="L5">_xlfn.CONCAT(_xlfn.MAKEARRAY(1,8,_xlfn.LAMBDA(_xlpm.z,_xlpm.s,HEX2BIN(MID(P4,_xlpm.s,1),4))))</f>
        <v>01011111111101101100010010111010</v>
      </c>
      <c r="M5" s="103"/>
      <c r="N5" s="103"/>
      <c r="O5" s="103"/>
      <c r="P5" s="103"/>
      <c r="Q5" s="103"/>
      <c r="R5" s="104"/>
    </row>
    <row r="6" spans="2:22" x14ac:dyDescent="0.3">
      <c r="C6" s="5"/>
      <c r="D6" s="5"/>
      <c r="L6" s="6"/>
      <c r="M6" s="6"/>
      <c r="N6" s="6"/>
      <c r="O6" s="6"/>
      <c r="P6" s="6"/>
      <c r="Q6" s="6"/>
      <c r="R6" s="6"/>
    </row>
    <row r="7" spans="2:22" x14ac:dyDescent="0.3">
      <c r="C7" s="5"/>
      <c r="D7" s="5"/>
      <c r="O7" s="86" t="s">
        <v>55</v>
      </c>
      <c r="P7" s="86"/>
      <c r="R7" s="6"/>
    </row>
    <row r="8" spans="2:22" x14ac:dyDescent="0.3">
      <c r="C8" s="5"/>
      <c r="D8" s="5"/>
      <c r="L8" s="34">
        <v>1</v>
      </c>
      <c r="M8" s="16" t="str">
        <f t="shared" ref="M8:M15" si="0">MID($L$5,(L8-1)*4+1,4)</f>
        <v>0101</v>
      </c>
      <c r="N8" s="5">
        <f t="shared" ref="N8:N15" si="1">BIN2DEC(M8)+1</f>
        <v>6</v>
      </c>
      <c r="O8" s="105" t="str">
        <f t="shared" ref="O8:O15" si="2">_xlfn.XLOOKUP(N8,$C$26:$Y$26,$C$27:$Y$27)</f>
        <v>153C6C19</v>
      </c>
      <c r="P8" s="105"/>
      <c r="R8" s="6"/>
    </row>
    <row r="9" spans="2:22" x14ac:dyDescent="0.3">
      <c r="C9" s="5"/>
      <c r="D9" s="5"/>
      <c r="L9" s="34">
        <v>2</v>
      </c>
      <c r="M9" s="16" t="str">
        <f t="shared" si="0"/>
        <v>1111</v>
      </c>
      <c r="N9" s="5">
        <f t="shared" si="1"/>
        <v>16</v>
      </c>
      <c r="O9" s="105" t="str">
        <f t="shared" si="2"/>
        <v>9C89844F</v>
      </c>
      <c r="P9" s="105"/>
      <c r="R9" s="6"/>
    </row>
    <row r="10" spans="2:22" x14ac:dyDescent="0.3">
      <c r="C10" s="5"/>
      <c r="D10" s="5"/>
      <c r="L10" s="34">
        <v>3</v>
      </c>
      <c r="M10" s="16" t="str">
        <f t="shared" si="0"/>
        <v>1111</v>
      </c>
      <c r="N10" s="5">
        <f t="shared" si="1"/>
        <v>16</v>
      </c>
      <c r="O10" s="105" t="str">
        <f t="shared" si="2"/>
        <v>9C89844F</v>
      </c>
      <c r="P10" s="105"/>
      <c r="R10" s="6"/>
    </row>
    <row r="11" spans="2:22" x14ac:dyDescent="0.3">
      <c r="C11" s="5"/>
      <c r="D11" s="5"/>
      <c r="L11" s="34">
        <v>4</v>
      </c>
      <c r="M11" s="16" t="str">
        <f t="shared" si="0"/>
        <v>0110</v>
      </c>
      <c r="N11" s="5">
        <f t="shared" si="1"/>
        <v>7</v>
      </c>
      <c r="O11" s="105" t="str">
        <f t="shared" si="2"/>
        <v>C85B59FA</v>
      </c>
      <c r="P11" s="105"/>
      <c r="R11" s="6"/>
    </row>
    <row r="12" spans="2:22" x14ac:dyDescent="0.3">
      <c r="C12" s="5"/>
      <c r="D12" s="5"/>
      <c r="L12" s="34">
        <v>5</v>
      </c>
      <c r="M12" s="16" t="str">
        <f t="shared" si="0"/>
        <v>1100</v>
      </c>
      <c r="N12" s="5">
        <f t="shared" si="1"/>
        <v>13</v>
      </c>
      <c r="O12" s="105" t="str">
        <f t="shared" si="2"/>
        <v>8C1C7476</v>
      </c>
      <c r="P12" s="105"/>
      <c r="R12" s="6"/>
    </row>
    <row r="13" spans="2:22" x14ac:dyDescent="0.3">
      <c r="C13" s="5"/>
      <c r="D13" s="5"/>
      <c r="L13" s="34">
        <v>6</v>
      </c>
      <c r="M13" s="16" t="str">
        <f t="shared" si="0"/>
        <v>0100</v>
      </c>
      <c r="N13" s="5">
        <f t="shared" si="1"/>
        <v>5</v>
      </c>
      <c r="O13" s="105" t="str">
        <f t="shared" si="2"/>
        <v>BAA09CF1</v>
      </c>
      <c r="P13" s="105"/>
      <c r="R13" s="6"/>
      <c r="S13" s="34"/>
      <c r="T13" s="5"/>
      <c r="U13" s="5"/>
    </row>
    <row r="14" spans="2:22" ht="14.4" customHeight="1" x14ac:dyDescent="0.3">
      <c r="L14" s="34">
        <v>7</v>
      </c>
      <c r="M14" s="16" t="str">
        <f t="shared" si="0"/>
        <v>1011</v>
      </c>
      <c r="N14" s="5">
        <f t="shared" si="1"/>
        <v>12</v>
      </c>
      <c r="O14" s="105" t="str">
        <f t="shared" si="2"/>
        <v>2895BF24</v>
      </c>
      <c r="P14" s="105"/>
    </row>
    <row r="15" spans="2:22" ht="14.4" customHeight="1" x14ac:dyDescent="0.3">
      <c r="L15" s="34">
        <v>8</v>
      </c>
      <c r="M15" s="16" t="str">
        <f t="shared" si="0"/>
        <v>1010</v>
      </c>
      <c r="N15" s="5">
        <f t="shared" si="1"/>
        <v>11</v>
      </c>
      <c r="O15" s="105" t="str">
        <f t="shared" si="2"/>
        <v>CC508F62</v>
      </c>
      <c r="P15" s="105"/>
    </row>
    <row r="16" spans="2:22" ht="14.4" customHeight="1" x14ac:dyDescent="0.3"/>
    <row r="17" spans="2:26" ht="14.4" customHeight="1" thickBot="1" x14ac:dyDescent="0.35"/>
    <row r="18" spans="2:26" ht="15.6" customHeight="1" thickBot="1" x14ac:dyDescent="0.35">
      <c r="G18" s="93" t="s">
        <v>28</v>
      </c>
      <c r="H18" s="93"/>
      <c r="I18" s="93"/>
      <c r="J18" s="107" t="str" cm="1">
        <f t="array" ref="J18">mm3_hash(F20&amp;R20)</f>
        <v>4835E4E4</v>
      </c>
      <c r="K18" s="108"/>
      <c r="L18" s="108"/>
      <c r="M18" s="108"/>
      <c r="N18" s="108"/>
      <c r="O18" s="108"/>
      <c r="P18" s="108"/>
      <c r="Q18" s="108"/>
      <c r="R18" s="109"/>
    </row>
    <row r="19" spans="2:26" ht="18.600000000000001" customHeight="1" x14ac:dyDescent="0.3"/>
    <row r="20" spans="2:26" x14ac:dyDescent="0.3">
      <c r="F20" s="86" t="str" cm="1">
        <f t="array" ref="F20">mm3_hash(D22&amp;J22)</f>
        <v>D207E356</v>
      </c>
      <c r="G20" s="86"/>
      <c r="H20" s="86"/>
      <c r="I20" s="86"/>
      <c r="J20" s="86"/>
      <c r="K20" s="5"/>
      <c r="R20" s="86" t="str" cm="1">
        <f t="array" ref="R20">mm3_hash(P22&amp;V22)</f>
        <v>825F5217</v>
      </c>
      <c r="S20" s="86"/>
      <c r="T20" s="86"/>
      <c r="U20" s="86"/>
      <c r="V20" s="86"/>
      <c r="W20" s="5"/>
    </row>
    <row r="21" spans="2:26" ht="10.199999999999999" customHeight="1" x14ac:dyDescent="0.3"/>
    <row r="22" spans="2:26" x14ac:dyDescent="0.3">
      <c r="D22" s="86" t="str" cm="1">
        <f t="array" ref="D22">mm3_hash(C24&amp;F24)</f>
        <v>F300C915</v>
      </c>
      <c r="E22" s="86"/>
      <c r="F22" s="86"/>
      <c r="J22" s="86" t="str" cm="1">
        <f t="array" ref="J22">mm3_hash(I24&amp;L24)</f>
        <v>AF8483C8</v>
      </c>
      <c r="K22" s="86"/>
      <c r="L22" s="86"/>
      <c r="P22" s="86" t="str" cm="1">
        <f t="array" ref="P22">mm3_hash(O24&amp;R24)</f>
        <v>6022236D</v>
      </c>
      <c r="Q22" s="86"/>
      <c r="R22" s="86"/>
      <c r="V22" s="86" t="str" cm="1">
        <f t="array" ref="V22">mm3_hash(U24&amp;X24)</f>
        <v>1CA3D0BE</v>
      </c>
      <c r="W22" s="86"/>
      <c r="X22" s="86"/>
    </row>
    <row r="23" spans="2:26" ht="14.4" customHeight="1" x14ac:dyDescent="0.3"/>
    <row r="24" spans="2:26" x14ac:dyDescent="0.3">
      <c r="C24" s="86" t="str" cm="1">
        <f t="array" ref="C24">mm3_hash(C28&amp;D28)</f>
        <v>3616F19A</v>
      </c>
      <c r="D24" s="86"/>
      <c r="E24" s="5"/>
      <c r="F24" s="86" t="str" cm="1">
        <f t="array" ref="F24">mm3_hash(F28&amp;G28)</f>
        <v>09B61BAB</v>
      </c>
      <c r="G24" s="86"/>
      <c r="H24" s="5"/>
      <c r="I24" s="86" t="str" cm="1">
        <f t="array" ref="I24">mm3_hash(I28&amp;J28)</f>
        <v>EF5DFC4F</v>
      </c>
      <c r="J24" s="86"/>
      <c r="K24" s="5"/>
      <c r="L24" s="86" t="str" cm="1">
        <f t="array" ref="L24">mm3_hash(L28&amp;M28)</f>
        <v>EA6C09B2</v>
      </c>
      <c r="M24" s="86"/>
      <c r="N24" s="5"/>
      <c r="O24" s="86" t="str" cm="1">
        <f t="array" ref="O24">mm3_hash(O28&amp;P28)</f>
        <v>EBAE3B43</v>
      </c>
      <c r="P24" s="86"/>
      <c r="Q24" s="5"/>
      <c r="R24" s="86" t="str" cm="1">
        <f t="array" ref="R24">mm3_hash(R28&amp;S28)</f>
        <v>F96F74F8</v>
      </c>
      <c r="S24" s="86"/>
      <c r="T24" s="5"/>
      <c r="U24" s="86" t="str" cm="1">
        <f t="array" ref="U24">mm3_hash(U28&amp;V28)</f>
        <v>2087E7F2</v>
      </c>
      <c r="V24" s="86"/>
      <c r="W24" s="5"/>
      <c r="X24" s="86" t="str" cm="1">
        <f t="array" ref="X24">mm3_hash(X28&amp;Y28)</f>
        <v>410FB980</v>
      </c>
      <c r="Y24" s="86"/>
    </row>
    <row r="25" spans="2:26" ht="14.4" customHeight="1" x14ac:dyDescent="0.3"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2:26" ht="9.6" customHeight="1" x14ac:dyDescent="0.3">
      <c r="C26" s="19">
        <v>1</v>
      </c>
      <c r="D26" s="19">
        <v>2</v>
      </c>
      <c r="E26" s="19"/>
      <c r="F26" s="19">
        <v>3</v>
      </c>
      <c r="G26" s="19">
        <v>4</v>
      </c>
      <c r="H26" s="19"/>
      <c r="I26" s="19">
        <v>5</v>
      </c>
      <c r="J26" s="19">
        <v>6</v>
      </c>
      <c r="K26" s="19"/>
      <c r="L26" s="19">
        <v>7</v>
      </c>
      <c r="M26" s="19">
        <v>8</v>
      </c>
      <c r="N26" s="19"/>
      <c r="O26" s="19">
        <v>9</v>
      </c>
      <c r="P26" s="19">
        <v>10</v>
      </c>
      <c r="Q26" s="19"/>
      <c r="R26" s="19">
        <v>11</v>
      </c>
      <c r="S26" s="19">
        <v>12</v>
      </c>
      <c r="T26" s="19"/>
      <c r="U26" s="19">
        <v>13</v>
      </c>
      <c r="V26" s="19">
        <v>14</v>
      </c>
      <c r="W26" s="19"/>
      <c r="X26" s="19">
        <v>15</v>
      </c>
      <c r="Y26" s="19">
        <v>16</v>
      </c>
    </row>
    <row r="27" spans="2:26" x14ac:dyDescent="0.3">
      <c r="B27" t="s">
        <v>13</v>
      </c>
      <c r="C27" s="21" t="str" cm="1">
        <f t="array" ref="C27">mm3_hash($U$2&amp;C26)</f>
        <v>284A4B60</v>
      </c>
      <c r="D27" s="21" t="str" cm="1">
        <f t="array" ref="D27">mm3_hash($U$2&amp;D26)</f>
        <v>DD8ABE2E</v>
      </c>
      <c r="E27" s="21"/>
      <c r="F27" s="21" t="str" cm="1">
        <f t="array" ref="F27">mm3_hash($U$2&amp;F26)</f>
        <v>DEDDC970</v>
      </c>
      <c r="G27" s="21" t="str" cm="1">
        <f t="array" ref="G27">mm3_hash($U$2&amp;G26)</f>
        <v>FCC8FFE7</v>
      </c>
      <c r="H27" s="21"/>
      <c r="I27" s="21" t="str" cm="1">
        <f t="array" ref="I27">mm3_hash($U$2&amp;I26)</f>
        <v>BAA09CF1</v>
      </c>
      <c r="J27" s="21" t="str" cm="1">
        <f t="array" ref="J27">mm3_hash($U$2&amp;J26)</f>
        <v>153C6C19</v>
      </c>
      <c r="K27" s="21"/>
      <c r="L27" s="21" t="str" cm="1">
        <f t="array" ref="L27">mm3_hash($U$2&amp;L26)</f>
        <v>C85B59FA</v>
      </c>
      <c r="M27" s="21" t="str" cm="1">
        <f t="array" ref="M27">mm3_hash($U$2&amp;M26)</f>
        <v>9886D11C</v>
      </c>
      <c r="N27" s="21"/>
      <c r="O27" s="21" t="str" cm="1">
        <f t="array" ref="O27">mm3_hash($U$2&amp;O26)</f>
        <v>3CB6FA5B</v>
      </c>
      <c r="P27" s="21" t="str" cm="1">
        <f t="array" ref="P27">mm3_hash($U$2&amp;P26)</f>
        <v>B92F8901</v>
      </c>
      <c r="Q27" s="21"/>
      <c r="R27" s="21" t="str" cm="1">
        <f t="array" ref="R27">mm3_hash($U$2&amp;R26)</f>
        <v>CC508F62</v>
      </c>
      <c r="S27" s="21" t="str" cm="1">
        <f t="array" ref="S27">mm3_hash($U$2&amp;S26)</f>
        <v>2895BF24</v>
      </c>
      <c r="T27" s="21"/>
      <c r="U27" s="21" t="str" cm="1">
        <f t="array" ref="U27">mm3_hash($U$2&amp;U26)</f>
        <v>8C1C7476</v>
      </c>
      <c r="V27" s="21" t="str" cm="1">
        <f t="array" ref="V27">mm3_hash($U$2&amp;V26)</f>
        <v>4B76B945</v>
      </c>
      <c r="W27" s="21"/>
      <c r="X27" s="21" t="str" cm="1">
        <f t="array" ref="X27">mm3_hash($U$2&amp;X26)</f>
        <v>F72807B1</v>
      </c>
      <c r="Y27" s="21" t="str" cm="1">
        <f t="array" ref="Y27">mm3_hash($U$2&amp;Y26)</f>
        <v>9C89844F</v>
      </c>
      <c r="Z27" s="20"/>
    </row>
    <row r="28" spans="2:26" x14ac:dyDescent="0.3">
      <c r="B28" t="s">
        <v>14</v>
      </c>
      <c r="C28" s="37" t="str" cm="1">
        <f t="array" ref="C28">mm3_hash(C27)</f>
        <v>45698F13</v>
      </c>
      <c r="D28" s="37" t="str" cm="1">
        <f t="array" ref="D28">mm3_hash(D27)</f>
        <v>1E32F047</v>
      </c>
      <c r="E28" s="21"/>
      <c r="F28" s="37" t="str" cm="1">
        <f t="array" ref="F28">mm3_hash(F27)</f>
        <v>35BA6F9F</v>
      </c>
      <c r="G28" s="37" t="str" cm="1">
        <f t="array" ref="G28">mm3_hash(G27)</f>
        <v>10AD1F83</v>
      </c>
      <c r="H28" s="21"/>
      <c r="I28" s="37" t="str" cm="1">
        <f t="array" ref="I28">mm3_hash(I27)</f>
        <v>D39C1AB6</v>
      </c>
      <c r="J28" s="37" t="str" cm="1">
        <f t="array" ref="J28">mm3_hash(J27)</f>
        <v>60937D88</v>
      </c>
      <c r="K28" s="21"/>
      <c r="L28" s="37" t="str" cm="1">
        <f t="array" ref="L28">mm3_hash(L27)</f>
        <v>8DDC0E98</v>
      </c>
      <c r="M28" s="37" t="str" cm="1">
        <f t="array" ref="M28">mm3_hash(M27)</f>
        <v>E2D9D105</v>
      </c>
      <c r="N28" s="21"/>
      <c r="O28" s="37" t="str" cm="1">
        <f t="array" ref="O28">mm3_hash(O27)</f>
        <v>0B1AFA28</v>
      </c>
      <c r="P28" s="37" t="str" cm="1">
        <f t="array" ref="P28">mm3_hash(P27)</f>
        <v>779CF762</v>
      </c>
      <c r="Q28" s="21"/>
      <c r="R28" s="37" t="str" cm="1">
        <f t="array" ref="R28">mm3_hash(R27)</f>
        <v>432C8E4F</v>
      </c>
      <c r="S28" s="37" t="str" cm="1">
        <f t="array" ref="S28">mm3_hash(S27)</f>
        <v>FB595267</v>
      </c>
      <c r="T28" s="21"/>
      <c r="U28" s="37" t="str" cm="1">
        <f t="array" ref="U28">mm3_hash(U27)</f>
        <v>F2D8257C</v>
      </c>
      <c r="V28" s="37" t="str" cm="1">
        <f t="array" ref="V28">mm3_hash(V27)</f>
        <v>1F713209</v>
      </c>
      <c r="W28" s="21"/>
      <c r="X28" s="37" t="str" cm="1">
        <f t="array" ref="X28">mm3_hash(X27)</f>
        <v>6679B720</v>
      </c>
      <c r="Y28" s="37" t="str" cm="1">
        <f t="array" ref="Y28">mm3_hash(Y27)</f>
        <v>9873CA4B</v>
      </c>
    </row>
  </sheetData>
  <mergeCells count="34">
    <mergeCell ref="G18:I18"/>
    <mergeCell ref="J18:R18"/>
    <mergeCell ref="F20:J20"/>
    <mergeCell ref="R20:V20"/>
    <mergeCell ref="D22:F22"/>
    <mergeCell ref="J22:L22"/>
    <mergeCell ref="P22:R22"/>
    <mergeCell ref="V22:X22"/>
    <mergeCell ref="C24:D24"/>
    <mergeCell ref="F24:G24"/>
    <mergeCell ref="I24:J24"/>
    <mergeCell ref="L24:M24"/>
    <mergeCell ref="O24:P24"/>
    <mergeCell ref="U24:V24"/>
    <mergeCell ref="X24:Y24"/>
    <mergeCell ref="U2:V2"/>
    <mergeCell ref="L2:M2"/>
    <mergeCell ref="L3:M3"/>
    <mergeCell ref="L4:M4"/>
    <mergeCell ref="L5:R5"/>
    <mergeCell ref="R24:S24"/>
    <mergeCell ref="O14:P14"/>
    <mergeCell ref="O15:P15"/>
    <mergeCell ref="N3:R3"/>
    <mergeCell ref="O7:P7"/>
    <mergeCell ref="O8:P8"/>
    <mergeCell ref="O9:P9"/>
    <mergeCell ref="O10:P10"/>
    <mergeCell ref="O11:P11"/>
    <mergeCell ref="N2:R2"/>
    <mergeCell ref="B2:H3"/>
    <mergeCell ref="S2:T2"/>
    <mergeCell ref="O12:P12"/>
    <mergeCell ref="O13:P13"/>
  </mergeCells>
  <conditionalFormatting sqref="C27:Y27">
    <cfRule type="expression" dxfId="48" priority="1">
      <formula>NOT(ISNA(_xlfn.XMATCH(C$26,$N$8:$N$15)))</formula>
    </cfRule>
  </conditionalFormatting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4BC7A-3419-4FA1-BE17-300A8A75DBAC}">
  <dimension ref="A2:CD45"/>
  <sheetViews>
    <sheetView showGridLines="0" zoomScale="63" zoomScaleNormal="69" workbookViewId="0">
      <selection activeCell="C2" sqref="C2:O4"/>
    </sheetView>
  </sheetViews>
  <sheetFormatPr baseColWidth="10" defaultColWidth="3.33203125" defaultRowHeight="14.4" x14ac:dyDescent="0.3"/>
  <cols>
    <col min="5" max="5" width="3.33203125" customWidth="1"/>
    <col min="8" max="8" width="3.33203125" customWidth="1"/>
  </cols>
  <sheetData>
    <row r="2" spans="3:42" ht="14.4" customHeight="1" x14ac:dyDescent="0.3">
      <c r="C2" s="88" t="s">
        <v>35</v>
      </c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R2" s="106" t="s">
        <v>56</v>
      </c>
      <c r="S2" s="106"/>
      <c r="T2" s="106"/>
      <c r="U2" s="106"/>
      <c r="V2" s="100" t="s">
        <v>5</v>
      </c>
      <c r="W2" s="100"/>
      <c r="X2" s="100"/>
      <c r="Y2" s="100"/>
      <c r="Z2" s="100"/>
      <c r="AA2" s="100"/>
      <c r="AB2" s="100"/>
      <c r="AC2" s="100"/>
      <c r="AF2" s="113" t="s">
        <v>0</v>
      </c>
      <c r="AG2" s="113"/>
      <c r="AH2" s="113"/>
      <c r="AI2" s="113"/>
      <c r="AJ2" s="100" t="s">
        <v>62</v>
      </c>
      <c r="AK2" s="100"/>
      <c r="AL2" s="100"/>
      <c r="AM2" s="100"/>
      <c r="AN2" s="100"/>
      <c r="AO2" s="100"/>
      <c r="AP2" s="100"/>
    </row>
    <row r="3" spans="3:42" ht="14.4" customHeight="1" x14ac:dyDescent="0.3"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R3" s="106" t="s">
        <v>27</v>
      </c>
      <c r="S3" s="106"/>
      <c r="T3" s="106"/>
      <c r="U3" s="106"/>
      <c r="V3" s="100">
        <v>9</v>
      </c>
      <c r="W3" s="100"/>
      <c r="X3" s="100"/>
      <c r="Y3" s="100"/>
      <c r="Z3" s="100"/>
      <c r="AA3" s="100"/>
      <c r="AB3" s="100"/>
      <c r="AC3" s="100"/>
    </row>
    <row r="4" spans="3:42" ht="14.4" customHeight="1" x14ac:dyDescent="0.3"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R4" s="106" t="s">
        <v>61</v>
      </c>
      <c r="S4" s="106"/>
      <c r="T4" s="106"/>
      <c r="U4" s="106"/>
      <c r="Y4" s="41" t="str" cm="1">
        <f t="array" ref="Y4">mm3_hash(V2&amp;V3)</f>
        <v>E2B15369</v>
      </c>
    </row>
    <row r="5" spans="3:42" x14ac:dyDescent="0.3">
      <c r="R5" s="85" t="str" cm="1">
        <f t="array" ref="R5">_xlfn.CONCAT(_xlfn.MAKEARRAY(1,8,_xlfn.LAMBDA(_xlpm.z,_xlpm.s,HEX2BIN(MID(Y4,_xlpm.s,1),4))))</f>
        <v>11100010101100010101001101101001</v>
      </c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</row>
    <row r="6" spans="3:42" x14ac:dyDescent="0.3">
      <c r="R6" s="6"/>
      <c r="S6" s="6"/>
      <c r="T6" s="6"/>
      <c r="U6" s="6"/>
      <c r="V6" s="6"/>
      <c r="W6" s="6"/>
      <c r="X6" s="6"/>
    </row>
    <row r="7" spans="3:42" x14ac:dyDescent="0.3">
      <c r="Q7" s="113" t="s">
        <v>63</v>
      </c>
      <c r="R7" s="113"/>
      <c r="X7" s="113" t="s">
        <v>64</v>
      </c>
      <c r="Y7" s="113"/>
      <c r="AA7" s="132" t="s">
        <v>55</v>
      </c>
      <c r="AB7" s="133"/>
      <c r="AC7" s="133"/>
      <c r="AD7" s="134"/>
    </row>
    <row r="8" spans="3:42" x14ac:dyDescent="0.3">
      <c r="Q8" s="110">
        <v>1</v>
      </c>
      <c r="R8" s="110"/>
      <c r="S8" s="125" t="str">
        <f t="shared" ref="S8:S15" si="0">MID($R$5,(Q8-1)*4+1,4)</f>
        <v>1110</v>
      </c>
      <c r="T8" s="125"/>
      <c r="U8" s="125"/>
      <c r="V8" s="113">
        <f t="shared" ref="V8:V15" si="1">BIN2DEC(S8)+1</f>
        <v>15</v>
      </c>
      <c r="W8" s="113"/>
      <c r="X8" s="113">
        <f t="shared" ref="X8:X15" si="2">MOD(V8,4)+1</f>
        <v>4</v>
      </c>
      <c r="Y8" s="113"/>
      <c r="AA8" s="111" t="str" cm="1">
        <f t="array" ref="AA8">TRANSPOSE(_xlfn.XLOOKUP(X8,D34:K34,D40:K40))</f>
        <v>D9ED5E73</v>
      </c>
      <c r="AB8" s="111"/>
      <c r="AC8" s="111"/>
      <c r="AD8" s="111"/>
    </row>
    <row r="9" spans="3:42" x14ac:dyDescent="0.3">
      <c r="Q9" s="110">
        <v>2</v>
      </c>
      <c r="R9" s="110"/>
      <c r="S9" s="125" t="str">
        <f t="shared" si="0"/>
        <v>0010</v>
      </c>
      <c r="T9" s="125"/>
      <c r="U9" s="125"/>
      <c r="V9" s="113">
        <f t="shared" si="1"/>
        <v>3</v>
      </c>
      <c r="W9" s="113"/>
      <c r="X9" s="113">
        <f t="shared" si="2"/>
        <v>4</v>
      </c>
      <c r="Y9" s="113"/>
      <c r="AA9" s="112" t="str" cm="1">
        <f t="array" ref="AA9">TRANSPOSE(_xlfn.XLOOKUP(X9,N34:U34,N40:U40))</f>
        <v>4DE4993F</v>
      </c>
      <c r="AB9" s="112"/>
      <c r="AC9" s="112"/>
      <c r="AD9" s="112"/>
    </row>
    <row r="10" spans="3:42" x14ac:dyDescent="0.3">
      <c r="Q10" s="110">
        <v>3</v>
      </c>
      <c r="R10" s="110"/>
      <c r="S10" s="125" t="str">
        <f t="shared" si="0"/>
        <v>1011</v>
      </c>
      <c r="T10" s="125"/>
      <c r="U10" s="125"/>
      <c r="V10" s="113">
        <f t="shared" si="1"/>
        <v>12</v>
      </c>
      <c r="W10" s="113"/>
      <c r="X10" s="113">
        <f t="shared" si="2"/>
        <v>1</v>
      </c>
      <c r="Y10" s="113"/>
      <c r="AA10" s="112" t="str" cm="1">
        <f t="array" ref="AA10">TRANSPOSE(_xlfn.XLOOKUP(X10,X34:AE34,X40:AE40))</f>
        <v>1F968C60</v>
      </c>
      <c r="AB10" s="112"/>
      <c r="AC10" s="112"/>
      <c r="AD10" s="112"/>
    </row>
    <row r="11" spans="3:42" x14ac:dyDescent="0.3">
      <c r="Q11" s="110">
        <v>4</v>
      </c>
      <c r="R11" s="110"/>
      <c r="S11" s="125" t="str">
        <f t="shared" si="0"/>
        <v>0001</v>
      </c>
      <c r="T11" s="125"/>
      <c r="U11" s="125"/>
      <c r="V11" s="113">
        <f t="shared" si="1"/>
        <v>2</v>
      </c>
      <c r="W11" s="113"/>
      <c r="X11" s="113">
        <f t="shared" si="2"/>
        <v>3</v>
      </c>
      <c r="Y11" s="113"/>
      <c r="AA11" s="112" t="str" cm="1">
        <f t="array" ref="AA11">TRANSPOSE(_xlfn.XLOOKUP(X11,AH34:AO34,AH40:AO40))</f>
        <v>A0E0E506</v>
      </c>
      <c r="AB11" s="112"/>
      <c r="AC11" s="112"/>
      <c r="AD11" s="112"/>
    </row>
    <row r="12" spans="3:42" x14ac:dyDescent="0.3">
      <c r="Q12" s="110">
        <v>5</v>
      </c>
      <c r="R12" s="110"/>
      <c r="S12" s="125" t="str">
        <f t="shared" si="0"/>
        <v>0101</v>
      </c>
      <c r="T12" s="125"/>
      <c r="U12" s="125"/>
      <c r="V12" s="113">
        <f t="shared" si="1"/>
        <v>6</v>
      </c>
      <c r="W12" s="113"/>
      <c r="X12" s="113">
        <f t="shared" si="2"/>
        <v>3</v>
      </c>
      <c r="Y12" s="113"/>
      <c r="AA12" s="112" t="str" cm="1">
        <f t="array" ref="AA12">TRANSPOSE(_xlfn.XLOOKUP(X12,AR34:AY34,AR40:AY40))</f>
        <v>EF6BBA2C</v>
      </c>
      <c r="AB12" s="112"/>
      <c r="AC12" s="112"/>
      <c r="AD12" s="112"/>
    </row>
    <row r="13" spans="3:42" x14ac:dyDescent="0.3">
      <c r="Q13" s="110">
        <v>6</v>
      </c>
      <c r="R13" s="110"/>
      <c r="S13" s="125" t="str">
        <f t="shared" si="0"/>
        <v>0011</v>
      </c>
      <c r="T13" s="125"/>
      <c r="U13" s="125"/>
      <c r="V13" s="113">
        <f t="shared" si="1"/>
        <v>4</v>
      </c>
      <c r="W13" s="113"/>
      <c r="X13" s="113">
        <f t="shared" si="2"/>
        <v>1</v>
      </c>
      <c r="Y13" s="113"/>
      <c r="AA13" s="112" t="str" cm="1">
        <f t="array" ref="AA13">TRANSPOSE(_xlfn.XLOOKUP(X13,BB34:BI34,BB40:BI40))</f>
        <v>0D1DD29F</v>
      </c>
      <c r="AB13" s="112"/>
      <c r="AC13" s="112"/>
      <c r="AD13" s="112"/>
    </row>
    <row r="14" spans="3:42" x14ac:dyDescent="0.3">
      <c r="Q14" s="110">
        <v>7</v>
      </c>
      <c r="R14" s="110"/>
      <c r="S14" s="125" t="str">
        <f t="shared" si="0"/>
        <v>0110</v>
      </c>
      <c r="T14" s="125"/>
      <c r="U14" s="125"/>
      <c r="V14" s="113">
        <f t="shared" si="1"/>
        <v>7</v>
      </c>
      <c r="W14" s="113"/>
      <c r="X14" s="113">
        <f t="shared" si="2"/>
        <v>4</v>
      </c>
      <c r="Y14" s="113"/>
      <c r="AA14" s="112" t="str" cm="1">
        <f t="array" ref="AA14">TRANSPOSE(_xlfn.XLOOKUP(X14,BL34:BS34,BL40:BS40))</f>
        <v>1901CEDC</v>
      </c>
      <c r="AB14" s="112"/>
      <c r="AC14" s="112"/>
      <c r="AD14" s="112"/>
    </row>
    <row r="15" spans="3:42" x14ac:dyDescent="0.3">
      <c r="Q15" s="110">
        <v>8</v>
      </c>
      <c r="R15" s="110"/>
      <c r="S15" s="125" t="str">
        <f t="shared" si="0"/>
        <v>1001</v>
      </c>
      <c r="T15" s="125"/>
      <c r="U15" s="125"/>
      <c r="V15" s="113">
        <f t="shared" si="1"/>
        <v>10</v>
      </c>
      <c r="W15" s="113"/>
      <c r="X15" s="113">
        <f t="shared" si="2"/>
        <v>3</v>
      </c>
      <c r="Y15" s="113"/>
      <c r="AA15" s="112" t="str" cm="1">
        <f t="array" ref="AA15">TRANSPOSE(_xlfn.XLOOKUP(X15,BV34:CC34,BV40:CC40))</f>
        <v>C14162FD</v>
      </c>
      <c r="AB15" s="112"/>
      <c r="AC15" s="112"/>
      <c r="AD15" s="112"/>
    </row>
    <row r="17" spans="1:81" ht="15" thickBot="1" x14ac:dyDescent="0.35">
      <c r="AN17" s="113" t="s">
        <v>26</v>
      </c>
      <c r="AO17" s="113"/>
      <c r="AP17" s="113"/>
      <c r="AQ17" s="113"/>
      <c r="AR17" s="113"/>
      <c r="AS17" s="113"/>
    </row>
    <row r="18" spans="1:81" x14ac:dyDescent="0.3">
      <c r="AN18" s="126" t="str" cm="1">
        <f t="array" ref="AN18">mm3_hash(G22&amp;Q22&amp;AA22&amp;AK22&amp;AU22&amp;BE22&amp;BO22&amp;BY22)</f>
        <v>B0458B4B</v>
      </c>
      <c r="AO18" s="127"/>
      <c r="AP18" s="127"/>
      <c r="AQ18" s="127"/>
      <c r="AR18" s="127"/>
      <c r="AS18" s="128"/>
    </row>
    <row r="19" spans="1:81" ht="15" thickBot="1" x14ac:dyDescent="0.35">
      <c r="AN19" s="129"/>
      <c r="AO19" s="130"/>
      <c r="AP19" s="130"/>
      <c r="AQ19" s="130"/>
      <c r="AR19" s="130"/>
      <c r="AS19" s="131"/>
    </row>
    <row r="22" spans="1:81" x14ac:dyDescent="0.3">
      <c r="G22" s="117" t="str" cm="1">
        <f t="array" ref="G22">mm3_hash(E28&amp;J28)</f>
        <v>42FD1A9D</v>
      </c>
      <c r="H22" s="118"/>
      <c r="I22" s="38"/>
      <c r="J22" s="38"/>
      <c r="K22" s="38"/>
      <c r="L22" s="38"/>
      <c r="M22" s="38"/>
      <c r="N22" s="38"/>
      <c r="O22" s="38"/>
      <c r="P22" s="38"/>
      <c r="Q22" s="117" t="str" cm="1">
        <f t="array" ref="Q22">mm3_hash(O28&amp;T28)</f>
        <v>4791B404</v>
      </c>
      <c r="R22" s="118"/>
      <c r="S22" s="38"/>
      <c r="T22" s="38"/>
      <c r="U22" s="38"/>
      <c r="V22" s="38"/>
      <c r="W22" s="38"/>
      <c r="X22" s="38"/>
      <c r="Y22" s="38"/>
      <c r="Z22" s="38"/>
      <c r="AA22" s="117" t="str" cm="1">
        <f t="array" ref="AA22">mm3_hash(Y28&amp;AD28)</f>
        <v>262524E0</v>
      </c>
      <c r="AB22" s="118"/>
      <c r="AC22" s="38"/>
      <c r="AD22" s="38"/>
      <c r="AE22" s="38"/>
      <c r="AF22" s="38"/>
      <c r="AG22" s="38"/>
      <c r="AH22" s="38"/>
      <c r="AI22" s="38"/>
      <c r="AJ22" s="38"/>
      <c r="AK22" s="117" t="str" cm="1">
        <f t="array" ref="AK22">mm3_hash(AI28&amp;AN28)</f>
        <v>D18E4652</v>
      </c>
      <c r="AL22" s="118"/>
      <c r="AM22" s="38"/>
      <c r="AN22" s="38"/>
      <c r="AO22" s="38"/>
      <c r="AP22" s="38"/>
      <c r="AQ22" s="38"/>
      <c r="AR22" s="38"/>
      <c r="AS22" s="38"/>
      <c r="AT22" s="38"/>
      <c r="AU22" s="117" t="str" cm="1">
        <f t="array" ref="AU22">mm3_hash(AS28&amp;AX28)</f>
        <v>51DC7CAC</v>
      </c>
      <c r="AV22" s="118"/>
      <c r="AW22" s="38"/>
      <c r="AX22" s="38"/>
      <c r="AY22" s="38"/>
      <c r="AZ22" s="38"/>
      <c r="BA22" s="38"/>
      <c r="BB22" s="38"/>
      <c r="BC22" s="38"/>
      <c r="BD22" s="38"/>
      <c r="BE22" s="117" t="str" cm="1">
        <f t="array" ref="BE22">mm3_hash(BC28&amp;BH28)</f>
        <v>B0F5D252</v>
      </c>
      <c r="BF22" s="118"/>
      <c r="BG22" s="38"/>
      <c r="BH22" s="38"/>
      <c r="BI22" s="38"/>
      <c r="BJ22" s="38"/>
      <c r="BK22" s="38"/>
      <c r="BL22" s="38"/>
      <c r="BM22" s="38"/>
      <c r="BN22" s="38"/>
      <c r="BO22" s="117" t="str" cm="1">
        <f t="array" ref="BO22">mm3_hash(BM28&amp;BR28)</f>
        <v>569E56FC</v>
      </c>
      <c r="BP22" s="118"/>
      <c r="BQ22" s="38"/>
      <c r="BR22" s="38"/>
      <c r="BS22" s="38"/>
      <c r="BT22" s="38"/>
      <c r="BU22" s="38"/>
      <c r="BV22" s="38"/>
      <c r="BW22" s="38"/>
      <c r="BX22" s="38"/>
      <c r="BY22" s="117" t="str" cm="1">
        <f t="array" ref="BY22">mm3_hash(BW28&amp;CB28)</f>
        <v>5026E79F</v>
      </c>
      <c r="BZ22" s="118"/>
    </row>
    <row r="23" spans="1:81" x14ac:dyDescent="0.3">
      <c r="G23" s="119"/>
      <c r="H23" s="120"/>
      <c r="I23" s="38"/>
      <c r="J23" s="38"/>
      <c r="K23" s="38"/>
      <c r="L23" s="38"/>
      <c r="M23" s="38"/>
      <c r="N23" s="38"/>
      <c r="O23" s="38"/>
      <c r="P23" s="38"/>
      <c r="Q23" s="119"/>
      <c r="R23" s="120"/>
      <c r="S23" s="38"/>
      <c r="T23" s="38"/>
      <c r="U23" s="38"/>
      <c r="V23" s="38"/>
      <c r="W23" s="38"/>
      <c r="X23" s="38"/>
      <c r="Y23" s="38"/>
      <c r="Z23" s="38"/>
      <c r="AA23" s="119"/>
      <c r="AB23" s="120"/>
      <c r="AC23" s="38"/>
      <c r="AD23" s="38"/>
      <c r="AE23" s="38"/>
      <c r="AF23" s="38"/>
      <c r="AG23" s="38"/>
      <c r="AH23" s="38"/>
      <c r="AI23" s="38"/>
      <c r="AJ23" s="38"/>
      <c r="AK23" s="119"/>
      <c r="AL23" s="120"/>
      <c r="AM23" s="38"/>
      <c r="AN23" s="38"/>
      <c r="AO23" s="38"/>
      <c r="AP23" s="38"/>
      <c r="AQ23" s="38"/>
      <c r="AR23" s="38"/>
      <c r="AS23" s="38"/>
      <c r="AT23" s="38"/>
      <c r="AU23" s="119"/>
      <c r="AV23" s="120"/>
      <c r="AW23" s="38"/>
      <c r="AX23" s="38"/>
      <c r="AY23" s="38"/>
      <c r="AZ23" s="38"/>
      <c r="BA23" s="38"/>
      <c r="BB23" s="38"/>
      <c r="BC23" s="38"/>
      <c r="BD23" s="38"/>
      <c r="BE23" s="119"/>
      <c r="BF23" s="120"/>
      <c r="BG23" s="38"/>
      <c r="BH23" s="38"/>
      <c r="BI23" s="38"/>
      <c r="BJ23" s="38"/>
      <c r="BK23" s="38"/>
      <c r="BL23" s="38"/>
      <c r="BM23" s="38"/>
      <c r="BN23" s="38"/>
      <c r="BO23" s="119"/>
      <c r="BP23" s="120"/>
      <c r="BQ23" s="38"/>
      <c r="BR23" s="38"/>
      <c r="BS23" s="38"/>
      <c r="BT23" s="38"/>
      <c r="BU23" s="38"/>
      <c r="BV23" s="38"/>
      <c r="BW23" s="38"/>
      <c r="BX23" s="38"/>
      <c r="BY23" s="119"/>
      <c r="BZ23" s="120"/>
    </row>
    <row r="24" spans="1:81" x14ac:dyDescent="0.3">
      <c r="G24" s="119"/>
      <c r="H24" s="120"/>
      <c r="I24" s="38"/>
      <c r="J24" s="38"/>
      <c r="K24" s="38"/>
      <c r="L24" s="38"/>
      <c r="M24" s="38"/>
      <c r="N24" s="38"/>
      <c r="O24" s="38"/>
      <c r="P24" s="38"/>
      <c r="Q24" s="119"/>
      <c r="R24" s="120"/>
      <c r="S24" s="38"/>
      <c r="T24" s="38"/>
      <c r="U24" s="38"/>
      <c r="V24" s="38"/>
      <c r="W24" s="38"/>
      <c r="X24" s="38"/>
      <c r="Y24" s="38"/>
      <c r="Z24" s="38"/>
      <c r="AA24" s="119"/>
      <c r="AB24" s="120"/>
      <c r="AC24" s="38"/>
      <c r="AD24" s="38"/>
      <c r="AE24" s="38"/>
      <c r="AF24" s="38"/>
      <c r="AG24" s="38"/>
      <c r="AH24" s="38"/>
      <c r="AI24" s="38"/>
      <c r="AJ24" s="38"/>
      <c r="AK24" s="119"/>
      <c r="AL24" s="120"/>
      <c r="AM24" s="38"/>
      <c r="AN24" s="38"/>
      <c r="AO24" s="38"/>
      <c r="AP24" s="38"/>
      <c r="AQ24" s="38"/>
      <c r="AR24" s="38"/>
      <c r="AS24" s="38"/>
      <c r="AT24" s="38"/>
      <c r="AU24" s="119"/>
      <c r="AV24" s="120"/>
      <c r="AW24" s="38"/>
      <c r="AX24" s="38"/>
      <c r="AY24" s="38"/>
      <c r="AZ24" s="38"/>
      <c r="BA24" s="38"/>
      <c r="BB24" s="38"/>
      <c r="BC24" s="38"/>
      <c r="BD24" s="38"/>
      <c r="BE24" s="119"/>
      <c r="BF24" s="120"/>
      <c r="BG24" s="38"/>
      <c r="BH24" s="38"/>
      <c r="BI24" s="38"/>
      <c r="BJ24" s="38"/>
      <c r="BK24" s="38"/>
      <c r="BL24" s="38"/>
      <c r="BM24" s="38"/>
      <c r="BN24" s="38"/>
      <c r="BO24" s="119"/>
      <c r="BP24" s="120"/>
      <c r="BQ24" s="38"/>
      <c r="BR24" s="38"/>
      <c r="BS24" s="38"/>
      <c r="BT24" s="38"/>
      <c r="BU24" s="38"/>
      <c r="BV24" s="38"/>
      <c r="BW24" s="38"/>
      <c r="BX24" s="38"/>
      <c r="BY24" s="119"/>
      <c r="BZ24" s="120"/>
    </row>
    <row r="25" spans="1:81" x14ac:dyDescent="0.3">
      <c r="G25" s="121"/>
      <c r="H25" s="122"/>
      <c r="I25" s="38"/>
      <c r="J25" s="38"/>
      <c r="K25" s="38"/>
      <c r="L25" s="38"/>
      <c r="M25" s="38"/>
      <c r="N25" s="38"/>
      <c r="O25" s="38"/>
      <c r="P25" s="38"/>
      <c r="Q25" s="121"/>
      <c r="R25" s="122"/>
      <c r="S25" s="38"/>
      <c r="T25" s="38"/>
      <c r="U25" s="38"/>
      <c r="V25" s="38"/>
      <c r="W25" s="38"/>
      <c r="X25" s="38"/>
      <c r="Y25" s="38"/>
      <c r="Z25" s="38"/>
      <c r="AA25" s="121"/>
      <c r="AB25" s="122"/>
      <c r="AC25" s="38"/>
      <c r="AD25" s="38"/>
      <c r="AE25" s="38"/>
      <c r="AF25" s="38"/>
      <c r="AG25" s="38"/>
      <c r="AH25" s="38"/>
      <c r="AI25" s="38"/>
      <c r="AJ25" s="38"/>
      <c r="AK25" s="121"/>
      <c r="AL25" s="122"/>
      <c r="AM25" s="38"/>
      <c r="AN25" s="38"/>
      <c r="AO25" s="38"/>
      <c r="AP25" s="38"/>
      <c r="AQ25" s="38"/>
      <c r="AR25" s="38"/>
      <c r="AS25" s="38"/>
      <c r="AT25" s="38"/>
      <c r="AU25" s="121"/>
      <c r="AV25" s="122"/>
      <c r="AW25" s="38"/>
      <c r="AX25" s="38"/>
      <c r="AY25" s="38"/>
      <c r="AZ25" s="38"/>
      <c r="BA25" s="38"/>
      <c r="BB25" s="38"/>
      <c r="BC25" s="38"/>
      <c r="BD25" s="38"/>
      <c r="BE25" s="121"/>
      <c r="BF25" s="122"/>
      <c r="BG25" s="38"/>
      <c r="BH25" s="38"/>
      <c r="BI25" s="38"/>
      <c r="BJ25" s="38"/>
      <c r="BK25" s="38"/>
      <c r="BL25" s="38"/>
      <c r="BM25" s="38"/>
      <c r="BN25" s="38"/>
      <c r="BO25" s="121"/>
      <c r="BP25" s="122"/>
      <c r="BQ25" s="38"/>
      <c r="BR25" s="38"/>
      <c r="BS25" s="38"/>
      <c r="BT25" s="38"/>
      <c r="BU25" s="38"/>
      <c r="BV25" s="38"/>
      <c r="BW25" s="38"/>
      <c r="BX25" s="38"/>
      <c r="BY25" s="121"/>
      <c r="BZ25" s="122"/>
    </row>
    <row r="28" spans="1:81" ht="14.4" customHeight="1" x14ac:dyDescent="0.3">
      <c r="A28" s="38"/>
      <c r="B28" s="38"/>
      <c r="C28" s="38"/>
      <c r="D28" s="38"/>
      <c r="E28" s="114" t="str" cm="1">
        <f t="array" ref="E28">mm3_hash(D40&amp;F40)</f>
        <v>E8B861C0</v>
      </c>
      <c r="F28" s="38"/>
      <c r="G28" s="38"/>
      <c r="H28" s="38"/>
      <c r="I28" s="38"/>
      <c r="J28" s="114" t="str" cm="1">
        <f t="array" ref="J28">mm3_hash(I40&amp;K40)</f>
        <v>E6D8CA31</v>
      </c>
      <c r="K28" s="38"/>
      <c r="L28" s="38"/>
      <c r="M28" s="38"/>
      <c r="N28" s="38"/>
      <c r="O28" s="114" t="str" cm="1">
        <f t="array" ref="O28">mm3_hash(N40&amp;P40)</f>
        <v>19703E83</v>
      </c>
      <c r="P28" s="38"/>
      <c r="Q28" s="38"/>
      <c r="R28" s="38"/>
      <c r="S28" s="38"/>
      <c r="T28" s="114" t="str" cm="1">
        <f t="array" ref="T28">mm3_hash(S40&amp;U40)</f>
        <v>53C29967</v>
      </c>
      <c r="U28" s="38"/>
      <c r="V28" s="38"/>
      <c r="W28" s="38"/>
      <c r="X28" s="38"/>
      <c r="Y28" s="114" t="str" cm="1">
        <f t="array" ref="Y28">mm3_hash(X40&amp;Z40)</f>
        <v>5AB28FE9</v>
      </c>
      <c r="Z28" s="38"/>
      <c r="AA28" s="38"/>
      <c r="AB28" s="38"/>
      <c r="AC28" s="38"/>
      <c r="AD28" s="114" t="str" cm="1">
        <f t="array" ref="AD28">mm3_hash(AC40&amp;AE40)</f>
        <v>00108A7E</v>
      </c>
      <c r="AE28" s="38"/>
      <c r="AF28" s="38"/>
      <c r="AG28" s="38"/>
      <c r="AH28" s="38"/>
      <c r="AI28" s="114" t="str" cm="1">
        <f t="array" ref="AI28">mm3_hash(AH40&amp;AJ40)</f>
        <v>52482C0E</v>
      </c>
      <c r="AJ28" s="38"/>
      <c r="AK28" s="38"/>
      <c r="AL28" s="38"/>
      <c r="AM28" s="38"/>
      <c r="AN28" s="114" t="str" cm="1">
        <f t="array" ref="AN28">mm3_hash(AM40&amp;AO40)</f>
        <v>7E2FFC13</v>
      </c>
      <c r="AO28" s="38"/>
      <c r="AP28" s="38"/>
      <c r="AQ28" s="38"/>
      <c r="AR28" s="38"/>
      <c r="AS28" s="114" t="str" cm="1">
        <f t="array" ref="AS28">mm3_hash(AR40&amp;AT40)</f>
        <v>141B15E9</v>
      </c>
      <c r="AT28" s="38"/>
      <c r="AU28" s="38"/>
      <c r="AV28" s="38"/>
      <c r="AW28" s="38"/>
      <c r="AX28" s="114" t="str" cm="1">
        <f t="array" ref="AX28">mm3_hash(AW40&amp;AY40)</f>
        <v>1B8AF592</v>
      </c>
      <c r="AY28" s="38"/>
      <c r="AZ28" s="38"/>
      <c r="BA28" s="38"/>
      <c r="BB28" s="38"/>
      <c r="BC28" s="114" t="str" cm="1">
        <f t="array" ref="BC28">mm3_hash(BB40&amp;BD40)</f>
        <v>B6BF9102</v>
      </c>
      <c r="BD28" s="38"/>
      <c r="BE28" s="38"/>
      <c r="BF28" s="38"/>
      <c r="BG28" s="38"/>
      <c r="BH28" s="114" t="str" cm="1">
        <f t="array" ref="BH28">mm3_hash(BG40&amp;BI40)</f>
        <v>718D1ECC</v>
      </c>
      <c r="BI28" s="38"/>
      <c r="BJ28" s="38"/>
      <c r="BK28" s="38"/>
      <c r="BL28" s="38"/>
      <c r="BM28" s="114" t="str" cm="1">
        <f t="array" ref="BM28">mm3_hash(BL40&amp;BN40)</f>
        <v>9768DE8F</v>
      </c>
      <c r="BN28" s="38"/>
      <c r="BO28" s="38"/>
      <c r="BP28" s="38"/>
      <c r="BQ28" s="38"/>
      <c r="BR28" s="114" t="str" cm="1">
        <f t="array" ref="BR28">mm3_hash(BQ40&amp;BS40)</f>
        <v>3037AF65</v>
      </c>
      <c r="BS28" s="38"/>
      <c r="BT28" s="38"/>
      <c r="BU28" s="38"/>
      <c r="BV28" s="38"/>
      <c r="BW28" s="114" t="str" cm="1">
        <f t="array" ref="BW28">mm3_hash(BV40&amp;BX40)</f>
        <v>F61CC1E7</v>
      </c>
      <c r="BX28" s="38"/>
      <c r="BY28" s="38"/>
      <c r="BZ28" s="38"/>
      <c r="CA28" s="38"/>
      <c r="CB28" s="114" t="str" cm="1">
        <f t="array" ref="CB28">mm3_hash(CA40&amp;CC40)</f>
        <v>AC4EE8F3</v>
      </c>
      <c r="CC28" s="38"/>
    </row>
    <row r="29" spans="1:81" x14ac:dyDescent="0.3">
      <c r="A29" s="38"/>
      <c r="B29" s="38"/>
      <c r="C29" s="38"/>
      <c r="D29" s="38"/>
      <c r="E29" s="115"/>
      <c r="F29" s="38"/>
      <c r="G29" s="38"/>
      <c r="H29" s="38"/>
      <c r="I29" s="38"/>
      <c r="J29" s="115"/>
      <c r="K29" s="38"/>
      <c r="L29" s="38"/>
      <c r="M29" s="38"/>
      <c r="N29" s="38"/>
      <c r="O29" s="115"/>
      <c r="P29" s="38"/>
      <c r="Q29" s="38"/>
      <c r="R29" s="38"/>
      <c r="S29" s="38"/>
      <c r="T29" s="115"/>
      <c r="U29" s="38"/>
      <c r="V29" s="38"/>
      <c r="W29" s="38"/>
      <c r="X29" s="38"/>
      <c r="Y29" s="115"/>
      <c r="Z29" s="38"/>
      <c r="AA29" s="38"/>
      <c r="AB29" s="38"/>
      <c r="AC29" s="38"/>
      <c r="AD29" s="115"/>
      <c r="AE29" s="38"/>
      <c r="AF29" s="38"/>
      <c r="AG29" s="38"/>
      <c r="AH29" s="38"/>
      <c r="AI29" s="115"/>
      <c r="AJ29" s="38"/>
      <c r="AK29" s="38"/>
      <c r="AL29" s="38"/>
      <c r="AM29" s="38"/>
      <c r="AN29" s="115"/>
      <c r="AO29" s="38"/>
      <c r="AP29" s="38"/>
      <c r="AQ29" s="38"/>
      <c r="AR29" s="38"/>
      <c r="AS29" s="115"/>
      <c r="AT29" s="38"/>
      <c r="AU29" s="38"/>
      <c r="AV29" s="38"/>
      <c r="AW29" s="38"/>
      <c r="AX29" s="115"/>
      <c r="AY29" s="38"/>
      <c r="AZ29" s="38"/>
      <c r="BA29" s="38"/>
      <c r="BB29" s="38"/>
      <c r="BC29" s="115"/>
      <c r="BD29" s="38"/>
      <c r="BE29" s="38"/>
      <c r="BF29" s="38"/>
      <c r="BG29" s="38"/>
      <c r="BH29" s="115"/>
      <c r="BI29" s="38"/>
      <c r="BJ29" s="38"/>
      <c r="BK29" s="38"/>
      <c r="BL29" s="38"/>
      <c r="BM29" s="115"/>
      <c r="BN29" s="38"/>
      <c r="BO29" s="38"/>
      <c r="BP29" s="38"/>
      <c r="BQ29" s="38"/>
      <c r="BR29" s="115"/>
      <c r="BS29" s="38"/>
      <c r="BT29" s="38"/>
      <c r="BU29" s="38"/>
      <c r="BV29" s="38"/>
      <c r="BW29" s="115"/>
      <c r="BX29" s="38"/>
      <c r="BY29" s="38"/>
      <c r="BZ29" s="38"/>
      <c r="CA29" s="38"/>
      <c r="CB29" s="115"/>
      <c r="CC29" s="38"/>
    </row>
    <row r="30" spans="1:81" x14ac:dyDescent="0.3">
      <c r="A30" s="38"/>
      <c r="B30" s="38"/>
      <c r="C30" s="38"/>
      <c r="D30" s="38"/>
      <c r="E30" s="115"/>
      <c r="F30" s="38"/>
      <c r="G30" s="38"/>
      <c r="H30" s="38"/>
      <c r="I30" s="38"/>
      <c r="J30" s="115"/>
      <c r="K30" s="38"/>
      <c r="L30" s="38"/>
      <c r="M30" s="38"/>
      <c r="N30" s="38"/>
      <c r="O30" s="115"/>
      <c r="P30" s="38"/>
      <c r="Q30" s="38"/>
      <c r="R30" s="38"/>
      <c r="S30" s="38"/>
      <c r="T30" s="115"/>
      <c r="U30" s="38"/>
      <c r="V30" s="38"/>
      <c r="W30" s="38"/>
      <c r="X30" s="38"/>
      <c r="Y30" s="115"/>
      <c r="Z30" s="38"/>
      <c r="AA30" s="38"/>
      <c r="AB30" s="38"/>
      <c r="AC30" s="38"/>
      <c r="AD30" s="115"/>
      <c r="AE30" s="38"/>
      <c r="AF30" s="38"/>
      <c r="AG30" s="38"/>
      <c r="AH30" s="38"/>
      <c r="AI30" s="115"/>
      <c r="AJ30" s="38"/>
      <c r="AK30" s="38"/>
      <c r="AL30" s="38"/>
      <c r="AM30" s="38"/>
      <c r="AN30" s="115"/>
      <c r="AO30" s="38"/>
      <c r="AP30" s="38"/>
      <c r="AQ30" s="38"/>
      <c r="AR30" s="38"/>
      <c r="AS30" s="115"/>
      <c r="AT30" s="38"/>
      <c r="AU30" s="38"/>
      <c r="AV30" s="38"/>
      <c r="AW30" s="38"/>
      <c r="AX30" s="115"/>
      <c r="AY30" s="38"/>
      <c r="AZ30" s="38"/>
      <c r="BA30" s="38"/>
      <c r="BB30" s="38"/>
      <c r="BC30" s="115"/>
      <c r="BD30" s="38"/>
      <c r="BE30" s="38"/>
      <c r="BF30" s="38"/>
      <c r="BG30" s="38"/>
      <c r="BH30" s="115"/>
      <c r="BI30" s="38"/>
      <c r="BJ30" s="38"/>
      <c r="BK30" s="38"/>
      <c r="BL30" s="38"/>
      <c r="BM30" s="115"/>
      <c r="BN30" s="38"/>
      <c r="BO30" s="38"/>
      <c r="BP30" s="38"/>
      <c r="BQ30" s="38"/>
      <c r="BR30" s="115"/>
      <c r="BS30" s="38"/>
      <c r="BT30" s="38"/>
      <c r="BU30" s="38"/>
      <c r="BV30" s="38"/>
      <c r="BW30" s="115"/>
      <c r="BX30" s="38"/>
      <c r="BY30" s="38"/>
      <c r="BZ30" s="38"/>
      <c r="CA30" s="38"/>
      <c r="CB30" s="115"/>
      <c r="CC30" s="38"/>
    </row>
    <row r="31" spans="1:81" x14ac:dyDescent="0.3">
      <c r="A31" s="38"/>
      <c r="B31" s="38"/>
      <c r="C31" s="38"/>
      <c r="D31" s="38"/>
      <c r="E31" s="116"/>
      <c r="F31" s="38"/>
      <c r="G31" s="38"/>
      <c r="H31" s="38"/>
      <c r="I31" s="38"/>
      <c r="J31" s="116"/>
      <c r="K31" s="38"/>
      <c r="L31" s="38"/>
      <c r="M31" s="38"/>
      <c r="N31" s="38"/>
      <c r="O31" s="116"/>
      <c r="P31" s="38"/>
      <c r="Q31" s="38"/>
      <c r="R31" s="38"/>
      <c r="S31" s="38"/>
      <c r="T31" s="116"/>
      <c r="U31" s="38"/>
      <c r="V31" s="38"/>
      <c r="W31" s="38"/>
      <c r="X31" s="38"/>
      <c r="Y31" s="116"/>
      <c r="Z31" s="38"/>
      <c r="AA31" s="38"/>
      <c r="AB31" s="38"/>
      <c r="AC31" s="38"/>
      <c r="AD31" s="116"/>
      <c r="AE31" s="38"/>
      <c r="AF31" s="38"/>
      <c r="AG31" s="38"/>
      <c r="AH31" s="38"/>
      <c r="AI31" s="116"/>
      <c r="AJ31" s="38"/>
      <c r="AK31" s="38"/>
      <c r="AL31" s="38"/>
      <c r="AM31" s="38"/>
      <c r="AN31" s="116"/>
      <c r="AO31" s="38"/>
      <c r="AP31" s="38"/>
      <c r="AQ31" s="38"/>
      <c r="AR31" s="38"/>
      <c r="AS31" s="116"/>
      <c r="AT31" s="38"/>
      <c r="AU31" s="38"/>
      <c r="AV31" s="38"/>
      <c r="AW31" s="38"/>
      <c r="AX31" s="116"/>
      <c r="AY31" s="38"/>
      <c r="AZ31" s="38"/>
      <c r="BA31" s="38"/>
      <c r="BB31" s="38"/>
      <c r="BC31" s="116"/>
      <c r="BD31" s="38"/>
      <c r="BE31" s="38"/>
      <c r="BF31" s="38"/>
      <c r="BG31" s="38"/>
      <c r="BH31" s="116"/>
      <c r="BI31" s="38"/>
      <c r="BJ31" s="38"/>
      <c r="BK31" s="38"/>
      <c r="BL31" s="38"/>
      <c r="BM31" s="116"/>
      <c r="BN31" s="38"/>
      <c r="BO31" s="38"/>
      <c r="BP31" s="38"/>
      <c r="BQ31" s="38"/>
      <c r="BR31" s="116"/>
      <c r="BS31" s="38"/>
      <c r="BT31" s="38"/>
      <c r="BU31" s="38"/>
      <c r="BV31" s="38"/>
      <c r="BW31" s="116"/>
      <c r="BX31" s="38"/>
      <c r="BY31" s="38"/>
      <c r="BZ31" s="38"/>
      <c r="CA31" s="38"/>
      <c r="CB31" s="116"/>
      <c r="CC31" s="38"/>
    </row>
    <row r="34" spans="1:82" x14ac:dyDescent="0.3">
      <c r="D34" s="5">
        <v>1</v>
      </c>
      <c r="E34" s="5"/>
      <c r="F34" s="5">
        <v>2</v>
      </c>
      <c r="G34" s="5"/>
      <c r="H34" s="5"/>
      <c r="I34" s="5">
        <v>3</v>
      </c>
      <c r="J34" s="5"/>
      <c r="K34" s="5">
        <v>4</v>
      </c>
      <c r="N34" s="5">
        <v>1</v>
      </c>
      <c r="O34" s="5"/>
      <c r="P34" s="5">
        <v>2</v>
      </c>
      <c r="Q34" s="5"/>
      <c r="R34" s="5"/>
      <c r="S34" s="5">
        <v>3</v>
      </c>
      <c r="T34" s="5"/>
      <c r="U34" s="5">
        <v>4</v>
      </c>
      <c r="X34" s="5">
        <v>1</v>
      </c>
      <c r="Y34" s="5"/>
      <c r="Z34" s="5">
        <v>2</v>
      </c>
      <c r="AA34" s="5"/>
      <c r="AB34" s="5"/>
      <c r="AC34" s="5">
        <v>3</v>
      </c>
      <c r="AD34" s="5"/>
      <c r="AE34" s="5">
        <v>4</v>
      </c>
      <c r="AH34" s="5">
        <v>1</v>
      </c>
      <c r="AI34" s="5"/>
      <c r="AJ34" s="5">
        <v>2</v>
      </c>
      <c r="AK34" s="5"/>
      <c r="AL34" s="5"/>
      <c r="AM34" s="5">
        <v>3</v>
      </c>
      <c r="AN34" s="5"/>
      <c r="AO34" s="5">
        <v>4</v>
      </c>
      <c r="AR34" s="5">
        <v>1</v>
      </c>
      <c r="AS34" s="5"/>
      <c r="AT34" s="5">
        <v>2</v>
      </c>
      <c r="AU34" s="5"/>
      <c r="AV34" s="5"/>
      <c r="AW34" s="5">
        <v>3</v>
      </c>
      <c r="AX34" s="5"/>
      <c r="AY34" s="5">
        <v>4</v>
      </c>
      <c r="BB34" s="5">
        <v>1</v>
      </c>
      <c r="BC34" s="5"/>
      <c r="BD34" s="5">
        <v>2</v>
      </c>
      <c r="BE34" s="5"/>
      <c r="BF34" s="5"/>
      <c r="BG34" s="5">
        <v>3</v>
      </c>
      <c r="BH34" s="5"/>
      <c r="BI34" s="5">
        <v>4</v>
      </c>
      <c r="BL34" s="5">
        <v>1</v>
      </c>
      <c r="BM34" s="5"/>
      <c r="BN34" s="5">
        <v>2</v>
      </c>
      <c r="BO34" s="5"/>
      <c r="BP34" s="5"/>
      <c r="BQ34" s="5">
        <v>3</v>
      </c>
      <c r="BR34" s="5"/>
      <c r="BS34" s="5">
        <v>4</v>
      </c>
      <c r="BV34" s="5">
        <v>1</v>
      </c>
      <c r="BW34" s="5"/>
      <c r="BX34" s="5">
        <v>2</v>
      </c>
      <c r="BY34" s="5"/>
      <c r="BZ34" s="5"/>
      <c r="CA34" s="5">
        <v>3</v>
      </c>
      <c r="CB34" s="5"/>
      <c r="CC34" s="5">
        <v>4</v>
      </c>
    </row>
    <row r="35" spans="1:82" ht="14.4" customHeight="1" x14ac:dyDescent="0.3">
      <c r="A35" s="38"/>
      <c r="B35" s="123" t="s">
        <v>33</v>
      </c>
      <c r="C35" s="38"/>
      <c r="D35" s="114" t="str" cm="1">
        <f t="array" ref="D35">mm3_hash(D40)</f>
        <v>7E502F3B</v>
      </c>
      <c r="E35" s="38"/>
      <c r="F35" s="114" t="str" cm="1">
        <f t="array" ref="F35">mm3_hash(F40)</f>
        <v>684B6566</v>
      </c>
      <c r="G35" s="38"/>
      <c r="H35" s="38"/>
      <c r="I35" s="114" t="str" cm="1">
        <f t="array" ref="I35">mm3_hash(I40)</f>
        <v>9F6EA2BD</v>
      </c>
      <c r="J35" s="38"/>
      <c r="K35" s="114" t="str" cm="1">
        <f t="array" ref="K35">mm3_hash(K40)</f>
        <v>E65E47CE</v>
      </c>
      <c r="L35" s="38"/>
      <c r="M35" s="38"/>
      <c r="N35" s="114" t="str" cm="1">
        <f t="array" ref="N35">mm3_hash(N40)</f>
        <v>2BC1077B</v>
      </c>
      <c r="O35" s="38"/>
      <c r="P35" s="114" t="str" cm="1">
        <f t="array" ref="P35">mm3_hash(P40)</f>
        <v>03CE9FD9</v>
      </c>
      <c r="Q35" s="38"/>
      <c r="R35" s="38"/>
      <c r="S35" s="114" t="str" cm="1">
        <f t="array" ref="S35">mm3_hash(S40)</f>
        <v>8ADCB89D</v>
      </c>
      <c r="T35" s="38"/>
      <c r="U35" s="114" t="str" cm="1">
        <f t="array" ref="U35">mm3_hash(U40)</f>
        <v>A96D4BC8</v>
      </c>
      <c r="V35" s="38"/>
      <c r="W35" s="38"/>
      <c r="X35" s="114" t="str" cm="1">
        <f t="array" ref="X35">mm3_hash(X40)</f>
        <v>E59C6FB2</v>
      </c>
      <c r="Y35" s="38"/>
      <c r="Z35" s="114" t="str" cm="1">
        <f t="array" ref="Z35">mm3_hash(Z40)</f>
        <v>27DCC6C7</v>
      </c>
      <c r="AA35" s="38"/>
      <c r="AB35" s="38"/>
      <c r="AC35" s="114" t="str" cm="1">
        <f t="array" ref="AC35">mm3_hash(AC40)</f>
        <v>A2F29375</v>
      </c>
      <c r="AD35" s="38"/>
      <c r="AE35" s="114" t="str" cm="1">
        <f t="array" ref="AE35">mm3_hash(AE40)</f>
        <v>A809FE5A</v>
      </c>
      <c r="AF35" s="38"/>
      <c r="AG35" s="38"/>
      <c r="AH35" s="114" t="str" cm="1">
        <f t="array" ref="AH35">mm3_hash(AH40)</f>
        <v>120527EE</v>
      </c>
      <c r="AI35" s="38"/>
      <c r="AJ35" s="114" t="str" cm="1">
        <f t="array" ref="AJ35">mm3_hash(AJ40)</f>
        <v>B5107C24</v>
      </c>
      <c r="AK35" s="38"/>
      <c r="AL35" s="38"/>
      <c r="AM35" s="114" t="str" cm="1">
        <f t="array" ref="AM35">mm3_hash(AM40)</f>
        <v>0801F8EC</v>
      </c>
      <c r="AN35" s="38"/>
      <c r="AO35" s="114" t="str" cm="1">
        <f t="array" ref="AO35">mm3_hash(AO40)</f>
        <v>8597503E</v>
      </c>
      <c r="AP35" s="38"/>
      <c r="AQ35" s="38"/>
      <c r="AR35" s="114" t="str" cm="1">
        <f t="array" ref="AR35">mm3_hash(AR40)</f>
        <v>D2FA927E</v>
      </c>
      <c r="AS35" s="38"/>
      <c r="AT35" s="114" t="str" cm="1">
        <f t="array" ref="AT35">mm3_hash(AT40)</f>
        <v>C4B6B721</v>
      </c>
      <c r="AU35" s="38"/>
      <c r="AV35" s="38"/>
      <c r="AW35" s="114" t="str" cm="1">
        <f t="array" ref="AW35">mm3_hash(AW40)</f>
        <v>A784049D</v>
      </c>
      <c r="AX35" s="38"/>
      <c r="AY35" s="114" t="str" cm="1">
        <f t="array" ref="AY35">mm3_hash(AY40)</f>
        <v>A47A87DD</v>
      </c>
      <c r="AZ35" s="38"/>
      <c r="BA35" s="38"/>
      <c r="BB35" s="114" t="str" cm="1">
        <f t="array" ref="BB35">mm3_hash(BB40)</f>
        <v>2831948A</v>
      </c>
      <c r="BC35" s="38"/>
      <c r="BD35" s="114" t="str" cm="1">
        <f t="array" ref="BD35">mm3_hash(BD40)</f>
        <v>D4A82FEA</v>
      </c>
      <c r="BE35" s="38"/>
      <c r="BF35" s="38"/>
      <c r="BG35" s="114" t="str" cm="1">
        <f t="array" ref="BG35">mm3_hash(BG40)</f>
        <v>0BF53332</v>
      </c>
      <c r="BH35" s="38"/>
      <c r="BI35" s="114" t="str" cm="1">
        <f t="array" ref="BI35">mm3_hash(BI40)</f>
        <v>AA1FB773</v>
      </c>
      <c r="BJ35" s="38"/>
      <c r="BK35" s="38"/>
      <c r="BL35" s="114" t="str" cm="1">
        <f t="array" ref="BL35">mm3_hash(BL40)</f>
        <v>FFBB29E3</v>
      </c>
      <c r="BM35" s="38"/>
      <c r="BN35" s="114" t="str" cm="1">
        <f t="array" ref="BN35">mm3_hash(BN40)</f>
        <v>50DCBA0A</v>
      </c>
      <c r="BO35" s="38"/>
      <c r="BP35" s="38"/>
      <c r="BQ35" s="114" t="str" cm="1">
        <f t="array" ref="BQ35">mm3_hash(BQ40)</f>
        <v>4D97A4EC</v>
      </c>
      <c r="BR35" s="38"/>
      <c r="BS35" s="114" t="str" cm="1">
        <f t="array" ref="BS35">mm3_hash(BS40)</f>
        <v>4A99D880</v>
      </c>
      <c r="BT35" s="38"/>
      <c r="BU35" s="38"/>
      <c r="BV35" s="114" t="str" cm="1">
        <f t="array" ref="BV35">mm3_hash(BV40)</f>
        <v>6D58D984</v>
      </c>
      <c r="BW35" s="38"/>
      <c r="BX35" s="114" t="str" cm="1">
        <f t="array" ref="BX35">mm3_hash(BX40)</f>
        <v>BF969D6D</v>
      </c>
      <c r="BY35" s="38"/>
      <c r="BZ35" s="38"/>
      <c r="CA35" s="114" t="str" cm="1">
        <f t="array" ref="CA35">mm3_hash(CA40)</f>
        <v>9E9A9596</v>
      </c>
      <c r="CB35" s="38"/>
      <c r="CC35" s="114" t="str" cm="1">
        <f t="array" ref="CC35">mm3_hash(CC40)</f>
        <v>D5A14FC2</v>
      </c>
      <c r="CD35" s="38"/>
    </row>
    <row r="36" spans="1:82" x14ac:dyDescent="0.3">
      <c r="A36" s="38"/>
      <c r="B36" s="123"/>
      <c r="C36" s="38"/>
      <c r="D36" s="115"/>
      <c r="E36" s="38"/>
      <c r="F36" s="115"/>
      <c r="G36" s="38"/>
      <c r="H36" s="38"/>
      <c r="I36" s="115"/>
      <c r="J36" s="38"/>
      <c r="K36" s="115"/>
      <c r="L36" s="38"/>
      <c r="M36" s="38"/>
      <c r="N36" s="115"/>
      <c r="O36" s="38"/>
      <c r="P36" s="115"/>
      <c r="Q36" s="38"/>
      <c r="R36" s="38"/>
      <c r="S36" s="115"/>
      <c r="T36" s="38"/>
      <c r="U36" s="115"/>
      <c r="V36" s="38"/>
      <c r="W36" s="38"/>
      <c r="X36" s="115"/>
      <c r="Y36" s="38"/>
      <c r="Z36" s="115"/>
      <c r="AA36" s="38"/>
      <c r="AB36" s="38"/>
      <c r="AC36" s="115"/>
      <c r="AD36" s="38"/>
      <c r="AE36" s="115"/>
      <c r="AF36" s="38"/>
      <c r="AG36" s="38"/>
      <c r="AH36" s="115"/>
      <c r="AI36" s="38"/>
      <c r="AJ36" s="115"/>
      <c r="AK36" s="38"/>
      <c r="AL36" s="38"/>
      <c r="AM36" s="115"/>
      <c r="AN36" s="38"/>
      <c r="AO36" s="115"/>
      <c r="AP36" s="38"/>
      <c r="AQ36" s="38"/>
      <c r="AR36" s="115"/>
      <c r="AS36" s="38"/>
      <c r="AT36" s="115"/>
      <c r="AU36" s="38"/>
      <c r="AV36" s="38"/>
      <c r="AW36" s="115"/>
      <c r="AX36" s="38"/>
      <c r="AY36" s="115"/>
      <c r="AZ36" s="38"/>
      <c r="BA36" s="38"/>
      <c r="BB36" s="115"/>
      <c r="BC36" s="38"/>
      <c r="BD36" s="115"/>
      <c r="BE36" s="38"/>
      <c r="BF36" s="38"/>
      <c r="BG36" s="115"/>
      <c r="BH36" s="38"/>
      <c r="BI36" s="115"/>
      <c r="BJ36" s="38"/>
      <c r="BK36" s="38"/>
      <c r="BL36" s="115"/>
      <c r="BM36" s="38"/>
      <c r="BN36" s="115"/>
      <c r="BO36" s="38"/>
      <c r="BP36" s="38"/>
      <c r="BQ36" s="115"/>
      <c r="BR36" s="38"/>
      <c r="BS36" s="115"/>
      <c r="BT36" s="38"/>
      <c r="BU36" s="38"/>
      <c r="BV36" s="115"/>
      <c r="BW36" s="38"/>
      <c r="BX36" s="115"/>
      <c r="BY36" s="38"/>
      <c r="BZ36" s="38"/>
      <c r="CA36" s="115"/>
      <c r="CB36" s="38"/>
      <c r="CC36" s="115"/>
      <c r="CD36" s="38"/>
    </row>
    <row r="37" spans="1:82" x14ac:dyDescent="0.3">
      <c r="A37" s="38"/>
      <c r="B37" s="123"/>
      <c r="C37" s="38"/>
      <c r="D37" s="115"/>
      <c r="E37" s="38"/>
      <c r="F37" s="115"/>
      <c r="G37" s="38"/>
      <c r="H37" s="38"/>
      <c r="I37" s="115"/>
      <c r="J37" s="38"/>
      <c r="K37" s="115"/>
      <c r="L37" s="38"/>
      <c r="M37" s="38"/>
      <c r="N37" s="115"/>
      <c r="O37" s="38"/>
      <c r="P37" s="115"/>
      <c r="Q37" s="38"/>
      <c r="R37" s="38"/>
      <c r="S37" s="115"/>
      <c r="T37" s="38"/>
      <c r="U37" s="115"/>
      <c r="V37" s="38"/>
      <c r="W37" s="38"/>
      <c r="X37" s="115"/>
      <c r="Y37" s="38"/>
      <c r="Z37" s="115"/>
      <c r="AA37" s="38"/>
      <c r="AB37" s="38"/>
      <c r="AC37" s="115"/>
      <c r="AD37" s="38"/>
      <c r="AE37" s="115"/>
      <c r="AF37" s="38"/>
      <c r="AG37" s="38"/>
      <c r="AH37" s="115"/>
      <c r="AI37" s="38"/>
      <c r="AJ37" s="115"/>
      <c r="AK37" s="38"/>
      <c r="AL37" s="38"/>
      <c r="AM37" s="115"/>
      <c r="AN37" s="38"/>
      <c r="AO37" s="115"/>
      <c r="AP37" s="38"/>
      <c r="AQ37" s="38"/>
      <c r="AR37" s="115"/>
      <c r="AS37" s="38"/>
      <c r="AT37" s="115"/>
      <c r="AU37" s="38"/>
      <c r="AV37" s="38"/>
      <c r="AW37" s="115"/>
      <c r="AX37" s="38"/>
      <c r="AY37" s="115"/>
      <c r="AZ37" s="38"/>
      <c r="BA37" s="38"/>
      <c r="BB37" s="115"/>
      <c r="BC37" s="38"/>
      <c r="BD37" s="115"/>
      <c r="BE37" s="38"/>
      <c r="BF37" s="38"/>
      <c r="BG37" s="115"/>
      <c r="BH37" s="38"/>
      <c r="BI37" s="115"/>
      <c r="BJ37" s="38"/>
      <c r="BK37" s="38"/>
      <c r="BL37" s="115"/>
      <c r="BM37" s="38"/>
      <c r="BN37" s="115"/>
      <c r="BO37" s="38"/>
      <c r="BP37" s="38"/>
      <c r="BQ37" s="115"/>
      <c r="BR37" s="38"/>
      <c r="BS37" s="115"/>
      <c r="BT37" s="38"/>
      <c r="BU37" s="38"/>
      <c r="BV37" s="115"/>
      <c r="BW37" s="38"/>
      <c r="BX37" s="115"/>
      <c r="BY37" s="38"/>
      <c r="BZ37" s="38"/>
      <c r="CA37" s="115"/>
      <c r="CB37" s="38"/>
      <c r="CC37" s="115"/>
      <c r="CD37" s="38"/>
    </row>
    <row r="38" spans="1:82" x14ac:dyDescent="0.3">
      <c r="A38" s="38"/>
      <c r="B38" s="123"/>
      <c r="C38" s="38"/>
      <c r="D38" s="116"/>
      <c r="E38" s="38"/>
      <c r="F38" s="116"/>
      <c r="G38" s="38"/>
      <c r="H38" s="38"/>
      <c r="I38" s="116"/>
      <c r="J38" s="38"/>
      <c r="K38" s="116"/>
      <c r="L38" s="38"/>
      <c r="M38" s="38"/>
      <c r="N38" s="116"/>
      <c r="O38" s="38"/>
      <c r="P38" s="116"/>
      <c r="Q38" s="38"/>
      <c r="R38" s="38"/>
      <c r="S38" s="116"/>
      <c r="T38" s="38"/>
      <c r="U38" s="116"/>
      <c r="V38" s="38"/>
      <c r="W38" s="38"/>
      <c r="X38" s="116"/>
      <c r="Y38" s="38"/>
      <c r="Z38" s="116"/>
      <c r="AA38" s="38"/>
      <c r="AB38" s="38"/>
      <c r="AC38" s="116"/>
      <c r="AD38" s="38"/>
      <c r="AE38" s="116"/>
      <c r="AF38" s="38"/>
      <c r="AG38" s="38"/>
      <c r="AH38" s="116"/>
      <c r="AI38" s="38"/>
      <c r="AJ38" s="116"/>
      <c r="AK38" s="38"/>
      <c r="AL38" s="38"/>
      <c r="AM38" s="116"/>
      <c r="AN38" s="38"/>
      <c r="AO38" s="116"/>
      <c r="AP38" s="38"/>
      <c r="AQ38" s="38"/>
      <c r="AR38" s="116"/>
      <c r="AS38" s="38"/>
      <c r="AT38" s="116"/>
      <c r="AU38" s="38"/>
      <c r="AV38" s="38"/>
      <c r="AW38" s="116"/>
      <c r="AX38" s="38"/>
      <c r="AY38" s="116"/>
      <c r="AZ38" s="38"/>
      <c r="BA38" s="38"/>
      <c r="BB38" s="116"/>
      <c r="BC38" s="38"/>
      <c r="BD38" s="116"/>
      <c r="BE38" s="38"/>
      <c r="BF38" s="38"/>
      <c r="BG38" s="116"/>
      <c r="BH38" s="38"/>
      <c r="BI38" s="116"/>
      <c r="BJ38" s="38"/>
      <c r="BK38" s="38"/>
      <c r="BL38" s="116"/>
      <c r="BM38" s="38"/>
      <c r="BN38" s="116"/>
      <c r="BO38" s="38"/>
      <c r="BP38" s="38"/>
      <c r="BQ38" s="116"/>
      <c r="BR38" s="38"/>
      <c r="BS38" s="116"/>
      <c r="BT38" s="38"/>
      <c r="BU38" s="38"/>
      <c r="BV38" s="116"/>
      <c r="BW38" s="38"/>
      <c r="BX38" s="116"/>
      <c r="BY38" s="38"/>
      <c r="BZ38" s="38"/>
      <c r="CA38" s="116"/>
      <c r="CB38" s="38"/>
      <c r="CC38" s="116"/>
      <c r="CD38" s="38"/>
    </row>
    <row r="39" spans="1:82" x14ac:dyDescent="0.3">
      <c r="A39" s="38"/>
      <c r="B39" s="40"/>
      <c r="C39" s="38"/>
      <c r="D39" s="40"/>
      <c r="E39" s="38"/>
      <c r="F39" s="40"/>
      <c r="G39" s="38"/>
      <c r="H39" s="38"/>
      <c r="I39" s="40"/>
      <c r="J39" s="38"/>
      <c r="K39" s="40"/>
      <c r="L39" s="38"/>
      <c r="M39" s="38"/>
      <c r="N39" s="40"/>
      <c r="O39" s="38"/>
      <c r="P39" s="40"/>
      <c r="Q39" s="38"/>
      <c r="R39" s="38"/>
      <c r="S39" s="40"/>
      <c r="T39" s="38"/>
      <c r="U39" s="40"/>
      <c r="V39" s="38"/>
      <c r="W39" s="38"/>
      <c r="X39" s="40"/>
      <c r="Y39" s="38"/>
      <c r="Z39" s="40"/>
      <c r="AA39" s="38"/>
      <c r="AB39" s="38"/>
      <c r="AC39" s="40"/>
      <c r="AD39" s="38"/>
      <c r="AE39" s="40"/>
      <c r="AF39" s="38"/>
      <c r="AG39" s="38"/>
      <c r="AH39" s="40"/>
      <c r="AI39" s="38"/>
      <c r="AJ39" s="40"/>
      <c r="AK39" s="38"/>
      <c r="AL39" s="38"/>
      <c r="AM39" s="40"/>
      <c r="AN39" s="38"/>
      <c r="AO39" s="40"/>
      <c r="AP39" s="38"/>
      <c r="AQ39" s="38"/>
      <c r="AR39" s="40"/>
      <c r="AS39" s="38"/>
      <c r="AT39" s="40"/>
      <c r="AU39" s="38"/>
      <c r="AV39" s="38"/>
      <c r="AW39" s="40"/>
      <c r="AX39" s="38"/>
      <c r="AY39" s="40"/>
      <c r="AZ39" s="38"/>
      <c r="BA39" s="38"/>
      <c r="BB39" s="40"/>
      <c r="BC39" s="38"/>
      <c r="BD39" s="40"/>
      <c r="BE39" s="38"/>
      <c r="BF39" s="38"/>
      <c r="BG39" s="40"/>
      <c r="BH39" s="38"/>
      <c r="BI39" s="40"/>
      <c r="BJ39" s="38"/>
      <c r="BK39" s="38"/>
      <c r="BL39" s="40"/>
      <c r="BM39" s="38"/>
      <c r="BN39" s="40"/>
      <c r="BO39" s="38"/>
      <c r="BP39" s="38"/>
      <c r="BQ39" s="40"/>
      <c r="BR39" s="38"/>
      <c r="BS39" s="40"/>
      <c r="BT39" s="38"/>
      <c r="BU39" s="38"/>
      <c r="BV39" s="40"/>
      <c r="BW39" s="38"/>
      <c r="BX39" s="40"/>
      <c r="BY39" s="38"/>
      <c r="BZ39" s="38"/>
      <c r="CA39" s="40"/>
      <c r="CB39" s="38"/>
      <c r="CC39" s="40"/>
      <c r="CD39" s="38"/>
    </row>
    <row r="40" spans="1:82" s="39" customFormat="1" ht="14.4" customHeight="1" x14ac:dyDescent="0.3">
      <c r="B40" s="123" t="s">
        <v>34</v>
      </c>
      <c r="D40" s="123" t="str" cm="1">
        <f t="array" ref="D40">mm3_hash($AJ$2&amp;"S"&amp;D45&amp;D34)</f>
        <v>B45BDBA7</v>
      </c>
      <c r="F40" s="123" t="str" cm="1">
        <f t="array" ref="F40">mm3_hash($AJ$2&amp;"S"&amp;D45&amp;F34)</f>
        <v>0A6867AE</v>
      </c>
      <c r="I40" s="123" t="str" cm="1">
        <f t="array" ref="I40">mm3_hash($AJ$2&amp;"S"&amp;D45&amp;I34)</f>
        <v>77D265B8</v>
      </c>
      <c r="K40" s="123" t="str" cm="1">
        <f t="array" ref="K40">mm3_hash($AJ$2&amp;"S"&amp;D45&amp;K34)</f>
        <v>D9ED5E73</v>
      </c>
      <c r="N40" s="123" t="str" cm="1">
        <f t="array" ref="N40">mm3_hash($AJ$2&amp;"S"&amp;N45&amp;N34)</f>
        <v>3FEFBABE</v>
      </c>
      <c r="P40" s="123" t="str" cm="1">
        <f t="array" ref="P40">mm3_hash($AJ$2&amp;"S"&amp;N45&amp;P34)</f>
        <v>0A789B0E</v>
      </c>
      <c r="S40" s="123" t="str" cm="1">
        <f t="array" ref="S40">mm3_hash($AJ$2&amp;"S"&amp;N45&amp;S34)</f>
        <v>410355E8</v>
      </c>
      <c r="U40" s="123" t="str" cm="1">
        <f t="array" ref="U40">mm3_hash($AJ$2&amp;"S"&amp;N45&amp;U34)</f>
        <v>4DE4993F</v>
      </c>
      <c r="X40" s="123" t="str" cm="1">
        <f t="array" ref="X40">mm3_hash($AJ$2&amp;"S"&amp;X45&amp;X34)</f>
        <v>1F968C60</v>
      </c>
      <c r="Z40" s="123" t="str" cm="1">
        <f t="array" ref="Z40">mm3_hash($AJ$2&amp;"S"&amp;X45&amp;Z34)</f>
        <v>581B248A</v>
      </c>
      <c r="AC40" s="123" t="str" cm="1">
        <f t="array" ref="AC40">mm3_hash($AJ$2&amp;"S"&amp;X45&amp;AC34)</f>
        <v>6D55555F</v>
      </c>
      <c r="AE40" s="123" t="str" cm="1">
        <f t="array" ref="AE40">mm3_hash($AJ$2&amp;"S"&amp;X45&amp;AE34)</f>
        <v>576CCCE6</v>
      </c>
      <c r="AH40" s="123" t="str" cm="1">
        <f t="array" ref="AH40">mm3_hash($AJ$2&amp;"S"&amp;AH45&amp;AH34)</f>
        <v>E7A14BE6</v>
      </c>
      <c r="AJ40" s="123" t="str" cm="1">
        <f t="array" ref="AJ40">mm3_hash($AJ$2&amp;"S"&amp;AH45&amp;AJ34)</f>
        <v>A769ACCC</v>
      </c>
      <c r="AM40" s="123" t="str" cm="1">
        <f t="array" ref="AM40">mm3_hash($AJ$2&amp;"S"&amp;AH45&amp;AM34)</f>
        <v>A0E0E506</v>
      </c>
      <c r="AO40" s="123" t="str" cm="1">
        <f t="array" ref="AO40">mm3_hash($AJ$2&amp;"S"&amp;AH45&amp;AO34)</f>
        <v>65871CA9</v>
      </c>
      <c r="AR40" s="123" t="str" cm="1">
        <f t="array" ref="AR40">mm3_hash($AJ$2&amp;"S"&amp;AR45&amp;AR34)</f>
        <v>69E8E574</v>
      </c>
      <c r="AT40" s="123" t="str" cm="1">
        <f t="array" ref="AT40">mm3_hash($AJ$2&amp;"S"&amp;AR45&amp;AT34)</f>
        <v>E75FB349</v>
      </c>
      <c r="AW40" s="123" t="str" cm="1">
        <f t="array" ref="AW40">mm3_hash($AJ$2&amp;"S"&amp;AR45&amp;AW34)</f>
        <v>EF6BBA2C</v>
      </c>
      <c r="AY40" s="123" t="str" cm="1">
        <f t="array" ref="AY40">mm3_hash($AJ$2&amp;"S"&amp;AR45&amp;AY34)</f>
        <v>908FA2FD</v>
      </c>
      <c r="BB40" s="123" t="str" cm="1">
        <f t="array" ref="BB40">mm3_hash($AJ$2&amp;"S"&amp;BB45&amp;BB34)</f>
        <v>0D1DD29F</v>
      </c>
      <c r="BD40" s="123" t="str" cm="1">
        <f t="array" ref="BD40">mm3_hash($AJ$2&amp;"S"&amp;BB45&amp;BD34)</f>
        <v>956D0636</v>
      </c>
      <c r="BG40" s="123" t="str" cm="1">
        <f t="array" ref="BG40">mm3_hash($AJ$2&amp;"S"&amp;BB45&amp;BG34)</f>
        <v>13845A05</v>
      </c>
      <c r="BI40" s="123" t="str" cm="1">
        <f t="array" ref="BI40">mm3_hash($AJ$2&amp;"S"&amp;BB45&amp;BI34)</f>
        <v>C48ED60E</v>
      </c>
      <c r="BL40" s="123" t="str" cm="1">
        <f t="array" ref="BL40">mm3_hash($AJ$2&amp;"S"&amp;BL45&amp;BL34)</f>
        <v>E9A165BF</v>
      </c>
      <c r="BN40" s="123" t="str" cm="1">
        <f t="array" ref="BN40">mm3_hash($AJ$2&amp;"S"&amp;BL45&amp;BN34)</f>
        <v>0F830F0E</v>
      </c>
      <c r="BQ40" s="123" t="str" cm="1">
        <f t="array" ref="BQ40">mm3_hash($AJ$2&amp;"S"&amp;BL45&amp;BQ34)</f>
        <v>FA755A63</v>
      </c>
      <c r="BS40" s="123" t="str" cm="1">
        <f t="array" ref="BS40">mm3_hash($AJ$2&amp;"S"&amp;BL45&amp;BS34)</f>
        <v>1901CEDC</v>
      </c>
      <c r="BV40" s="123" t="str" cm="1">
        <f t="array" ref="BV40">mm3_hash($AJ$2&amp;"S"&amp;BV45&amp;BV34)</f>
        <v>589F9DFE</v>
      </c>
      <c r="BX40" s="123" t="str" cm="1">
        <f t="array" ref="BX40">mm3_hash($AJ$2&amp;"S"&amp;BV45&amp;BX34)</f>
        <v>EA203A74</v>
      </c>
      <c r="CA40" s="123" t="str" cm="1">
        <f t="array" ref="CA40">mm3_hash($AJ$2&amp;"S"&amp;BV45&amp;CA34)</f>
        <v>C14162FD</v>
      </c>
      <c r="CC40" s="123" t="str" cm="1">
        <f t="array" ref="CC40">mm3_hash($AJ$2&amp;"S"&amp;BV45&amp;CC34)</f>
        <v>3B9D1BA5</v>
      </c>
    </row>
    <row r="41" spans="1:82" s="39" customFormat="1" x14ac:dyDescent="0.3">
      <c r="B41" s="123"/>
      <c r="D41" s="123"/>
      <c r="F41" s="123"/>
      <c r="I41" s="123"/>
      <c r="K41" s="123"/>
      <c r="N41" s="123"/>
      <c r="P41" s="123"/>
      <c r="S41" s="123"/>
      <c r="U41" s="123"/>
      <c r="X41" s="123"/>
      <c r="Z41" s="123"/>
      <c r="AC41" s="123"/>
      <c r="AE41" s="123"/>
      <c r="AH41" s="123"/>
      <c r="AJ41" s="123"/>
      <c r="AM41" s="123"/>
      <c r="AO41" s="123"/>
      <c r="AR41" s="123"/>
      <c r="AT41" s="123"/>
      <c r="AW41" s="123"/>
      <c r="AY41" s="123"/>
      <c r="BB41" s="123"/>
      <c r="BD41" s="123"/>
      <c r="BG41" s="123"/>
      <c r="BI41" s="123"/>
      <c r="BL41" s="123"/>
      <c r="BN41" s="123"/>
      <c r="BQ41" s="123"/>
      <c r="BS41" s="123"/>
      <c r="BV41" s="123"/>
      <c r="BX41" s="123"/>
      <c r="CA41" s="123"/>
      <c r="CC41" s="123"/>
    </row>
    <row r="42" spans="1:82" s="39" customFormat="1" x14ac:dyDescent="0.3">
      <c r="B42" s="123"/>
      <c r="D42" s="123"/>
      <c r="F42" s="123"/>
      <c r="I42" s="123"/>
      <c r="K42" s="123"/>
      <c r="N42" s="123"/>
      <c r="P42" s="123"/>
      <c r="S42" s="123"/>
      <c r="U42" s="123"/>
      <c r="X42" s="123"/>
      <c r="Z42" s="123"/>
      <c r="AC42" s="123"/>
      <c r="AE42" s="123"/>
      <c r="AH42" s="123"/>
      <c r="AJ42" s="123"/>
      <c r="AM42" s="123"/>
      <c r="AO42" s="123"/>
      <c r="AR42" s="123"/>
      <c r="AT42" s="123"/>
      <c r="AW42" s="123"/>
      <c r="AY42" s="123"/>
      <c r="BB42" s="123"/>
      <c r="BD42" s="123"/>
      <c r="BG42" s="123"/>
      <c r="BI42" s="123"/>
      <c r="BL42" s="123"/>
      <c r="BN42" s="123"/>
      <c r="BQ42" s="123"/>
      <c r="BS42" s="123"/>
      <c r="BV42" s="123"/>
      <c r="BX42" s="123"/>
      <c r="CA42" s="123"/>
      <c r="CC42" s="123"/>
    </row>
    <row r="43" spans="1:82" s="39" customFormat="1" x14ac:dyDescent="0.3">
      <c r="B43" s="123"/>
      <c r="D43" s="123"/>
      <c r="F43" s="123"/>
      <c r="I43" s="123"/>
      <c r="K43" s="123"/>
      <c r="N43" s="123"/>
      <c r="P43" s="123"/>
      <c r="S43" s="123"/>
      <c r="U43" s="123"/>
      <c r="X43" s="123"/>
      <c r="Z43" s="123"/>
      <c r="AC43" s="123"/>
      <c r="AE43" s="123"/>
      <c r="AH43" s="123"/>
      <c r="AJ43" s="123"/>
      <c r="AM43" s="123"/>
      <c r="AO43" s="123"/>
      <c r="AR43" s="123"/>
      <c r="AT43" s="123"/>
      <c r="AW43" s="123"/>
      <c r="AY43" s="123"/>
      <c r="BB43" s="123"/>
      <c r="BD43" s="123"/>
      <c r="BG43" s="123"/>
      <c r="BI43" s="123"/>
      <c r="BL43" s="123"/>
      <c r="BN43" s="123"/>
      <c r="BQ43" s="123"/>
      <c r="BS43" s="123"/>
      <c r="BV43" s="123"/>
      <c r="BX43" s="123"/>
      <c r="CA43" s="123"/>
      <c r="CC43" s="123"/>
    </row>
    <row r="45" spans="1:82" x14ac:dyDescent="0.3">
      <c r="D45" s="124">
        <v>1</v>
      </c>
      <c r="E45" s="124"/>
      <c r="F45" s="124"/>
      <c r="G45" s="124"/>
      <c r="H45" s="124"/>
      <c r="I45" s="124"/>
      <c r="J45" s="124"/>
      <c r="K45" s="124"/>
      <c r="N45" s="124">
        <v>2</v>
      </c>
      <c r="O45" s="124"/>
      <c r="P45" s="124"/>
      <c r="Q45" s="124"/>
      <c r="R45" s="124"/>
      <c r="S45" s="124"/>
      <c r="T45" s="124"/>
      <c r="U45" s="124"/>
      <c r="X45" s="124">
        <v>3</v>
      </c>
      <c r="Y45" s="124"/>
      <c r="Z45" s="124"/>
      <c r="AA45" s="124"/>
      <c r="AB45" s="124"/>
      <c r="AC45" s="124"/>
      <c r="AD45" s="124"/>
      <c r="AE45" s="124"/>
      <c r="AH45" s="124">
        <v>4</v>
      </c>
      <c r="AI45" s="124"/>
      <c r="AJ45" s="124"/>
      <c r="AK45" s="124"/>
      <c r="AL45" s="124"/>
      <c r="AM45" s="124"/>
      <c r="AN45" s="124"/>
      <c r="AO45" s="124"/>
      <c r="AR45" s="124">
        <v>5</v>
      </c>
      <c r="AS45" s="124"/>
      <c r="AT45" s="124"/>
      <c r="AU45" s="124"/>
      <c r="AV45" s="124"/>
      <c r="AW45" s="124"/>
      <c r="AX45" s="124"/>
      <c r="AY45" s="124"/>
      <c r="BB45" s="124">
        <v>6</v>
      </c>
      <c r="BC45" s="124"/>
      <c r="BD45" s="124"/>
      <c r="BE45" s="124"/>
      <c r="BF45" s="124"/>
      <c r="BG45" s="124"/>
      <c r="BH45" s="124"/>
      <c r="BI45" s="124"/>
      <c r="BL45" s="124">
        <v>7</v>
      </c>
      <c r="BM45" s="124"/>
      <c r="BN45" s="124"/>
      <c r="BO45" s="124"/>
      <c r="BP45" s="124"/>
      <c r="BQ45" s="124"/>
      <c r="BR45" s="124"/>
      <c r="BS45" s="124"/>
      <c r="BV45" s="124">
        <v>8</v>
      </c>
      <c r="BW45" s="124"/>
      <c r="BX45" s="124"/>
      <c r="BY45" s="124"/>
      <c r="BZ45" s="124"/>
      <c r="CA45" s="124"/>
      <c r="CB45" s="124"/>
      <c r="CC45" s="124"/>
    </row>
  </sheetData>
  <mergeCells count="152">
    <mergeCell ref="X14:Y14"/>
    <mergeCell ref="X7:Y7"/>
    <mergeCell ref="C2:O4"/>
    <mergeCell ref="V8:W8"/>
    <mergeCell ref="Q12:R12"/>
    <mergeCell ref="AA15:AD15"/>
    <mergeCell ref="AA7:AD7"/>
    <mergeCell ref="R5:AC5"/>
    <mergeCell ref="E28:E31"/>
    <mergeCell ref="J28:J31"/>
    <mergeCell ref="G22:H25"/>
    <mergeCell ref="AA22:AB25"/>
    <mergeCell ref="Y28:Y31"/>
    <mergeCell ref="AD28:AD31"/>
    <mergeCell ref="AN18:AS19"/>
    <mergeCell ref="AN17:AS17"/>
    <mergeCell ref="AK22:AL25"/>
    <mergeCell ref="AI28:AI31"/>
    <mergeCell ref="AC35:AC38"/>
    <mergeCell ref="Q22:R25"/>
    <mergeCell ref="O28:O31"/>
    <mergeCell ref="T28:T31"/>
    <mergeCell ref="P35:P38"/>
    <mergeCell ref="S35:S38"/>
    <mergeCell ref="X8:Y8"/>
    <mergeCell ref="S8:U8"/>
    <mergeCell ref="S9:U9"/>
    <mergeCell ref="S10:U10"/>
    <mergeCell ref="S11:U11"/>
    <mergeCell ref="S12:U12"/>
    <mergeCell ref="S13:U13"/>
    <mergeCell ref="S14:U14"/>
    <mergeCell ref="V15:W15"/>
    <mergeCell ref="V9:W9"/>
    <mergeCell ref="V10:W10"/>
    <mergeCell ref="V11:W11"/>
    <mergeCell ref="V12:W12"/>
    <mergeCell ref="V13:W13"/>
    <mergeCell ref="V14:W14"/>
    <mergeCell ref="X10:Y10"/>
    <mergeCell ref="S15:U15"/>
    <mergeCell ref="X11:Y11"/>
    <mergeCell ref="BL45:BS45"/>
    <mergeCell ref="BV45:CC45"/>
    <mergeCell ref="AF2:AI2"/>
    <mergeCell ref="AJ2:AP2"/>
    <mergeCell ref="K35:K38"/>
    <mergeCell ref="U35:U38"/>
    <mergeCell ref="AE35:AE38"/>
    <mergeCell ref="AO35:AO38"/>
    <mergeCell ref="AY35:AY38"/>
    <mergeCell ref="BI35:BI38"/>
    <mergeCell ref="D45:K45"/>
    <mergeCell ref="N45:U45"/>
    <mergeCell ref="X45:AE45"/>
    <mergeCell ref="AH45:AO45"/>
    <mergeCell ref="AR45:AY45"/>
    <mergeCell ref="BB45:BI45"/>
    <mergeCell ref="BY22:BZ25"/>
    <mergeCell ref="BW28:BW31"/>
    <mergeCell ref="CB28:CB31"/>
    <mergeCell ref="BV35:BV38"/>
    <mergeCell ref="BX35:BX38"/>
    <mergeCell ref="CA35:CA38"/>
    <mergeCell ref="BO22:BP25"/>
    <mergeCell ref="BM28:BM31"/>
    <mergeCell ref="D40:D43"/>
    <mergeCell ref="B35:B38"/>
    <mergeCell ref="B40:B43"/>
    <mergeCell ref="F40:F43"/>
    <mergeCell ref="I40:I43"/>
    <mergeCell ref="K40:K43"/>
    <mergeCell ref="N40:N43"/>
    <mergeCell ref="P40:P43"/>
    <mergeCell ref="AJ35:AJ38"/>
    <mergeCell ref="AH40:AH43"/>
    <mergeCell ref="AJ40:AJ43"/>
    <mergeCell ref="S40:S43"/>
    <mergeCell ref="U40:U43"/>
    <mergeCell ref="X40:X43"/>
    <mergeCell ref="Z40:Z43"/>
    <mergeCell ref="AC40:AC43"/>
    <mergeCell ref="AE40:AE43"/>
    <mergeCell ref="AH35:AH38"/>
    <mergeCell ref="N35:N38"/>
    <mergeCell ref="D35:D38"/>
    <mergeCell ref="F35:F38"/>
    <mergeCell ref="I35:I38"/>
    <mergeCell ref="X35:X38"/>
    <mergeCell ref="Z35:Z38"/>
    <mergeCell ref="AM40:AM43"/>
    <mergeCell ref="AO40:AO43"/>
    <mergeCell ref="AR40:AR43"/>
    <mergeCell ref="AT40:AT43"/>
    <mergeCell ref="BR28:BR31"/>
    <mergeCell ref="BL35:BL38"/>
    <mergeCell ref="CA40:CA43"/>
    <mergeCell ref="CC40:CC43"/>
    <mergeCell ref="BL40:BL43"/>
    <mergeCell ref="BN40:BN43"/>
    <mergeCell ref="BQ40:BQ43"/>
    <mergeCell ref="BS40:BS43"/>
    <mergeCell ref="BV40:BV43"/>
    <mergeCell ref="BX40:BX43"/>
    <mergeCell ref="AW40:AW43"/>
    <mergeCell ref="AY40:AY43"/>
    <mergeCell ref="BB40:BB43"/>
    <mergeCell ref="BD40:BD43"/>
    <mergeCell ref="BG40:BG43"/>
    <mergeCell ref="BI40:BI43"/>
    <mergeCell ref="BN35:BN38"/>
    <mergeCell ref="BQ35:BQ38"/>
    <mergeCell ref="BC28:BC31"/>
    <mergeCell ref="BH28:BH31"/>
    <mergeCell ref="BS35:BS38"/>
    <mergeCell ref="CC35:CC38"/>
    <mergeCell ref="AM35:AM38"/>
    <mergeCell ref="BE22:BF25"/>
    <mergeCell ref="BB35:BB38"/>
    <mergeCell ref="BD35:BD38"/>
    <mergeCell ref="BG35:BG38"/>
    <mergeCell ref="AU22:AV25"/>
    <mergeCell ref="AS28:AS31"/>
    <mergeCell ref="AX28:AX31"/>
    <mergeCell ref="AR35:AR38"/>
    <mergeCell ref="AT35:AT38"/>
    <mergeCell ref="AW35:AW38"/>
    <mergeCell ref="AN28:AN31"/>
    <mergeCell ref="V2:AC2"/>
    <mergeCell ref="V3:AC3"/>
    <mergeCell ref="R2:U2"/>
    <mergeCell ref="R3:U3"/>
    <mergeCell ref="Q13:R13"/>
    <mergeCell ref="Q14:R14"/>
    <mergeCell ref="Q15:R15"/>
    <mergeCell ref="AA8:AD8"/>
    <mergeCell ref="AA9:AD9"/>
    <mergeCell ref="AA10:AD10"/>
    <mergeCell ref="AA11:AD11"/>
    <mergeCell ref="AA12:AD12"/>
    <mergeCell ref="AA13:AD13"/>
    <mergeCell ref="AA14:AD14"/>
    <mergeCell ref="Q7:R7"/>
    <mergeCell ref="Q8:R8"/>
    <mergeCell ref="Q9:R9"/>
    <mergeCell ref="Q10:R10"/>
    <mergeCell ref="Q11:R11"/>
    <mergeCell ref="X15:Y15"/>
    <mergeCell ref="X9:Y9"/>
    <mergeCell ref="R4:U4"/>
    <mergeCell ref="X12:Y12"/>
    <mergeCell ref="X13:Y13"/>
  </mergeCells>
  <conditionalFormatting sqref="D40:CC43">
    <cfRule type="expression" dxfId="47" priority="1">
      <formula>COUNTIF($AA$8:$AD$15,D40)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6A922-81DC-4FF6-8532-C8ABB5D6751A}">
  <dimension ref="C1:AS17"/>
  <sheetViews>
    <sheetView showGridLines="0" topLeftCell="A2" zoomScale="79" zoomScaleNormal="76" workbookViewId="0">
      <selection activeCell="A2" sqref="A2"/>
    </sheetView>
  </sheetViews>
  <sheetFormatPr baseColWidth="10" defaultColWidth="4.88671875" defaultRowHeight="14.4" x14ac:dyDescent="0.3"/>
  <cols>
    <col min="44" max="45" width="6" bestFit="1" customWidth="1"/>
  </cols>
  <sheetData>
    <row r="1" spans="3:45" x14ac:dyDescent="0.3"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</row>
    <row r="2" spans="3:45" ht="25.8" x14ac:dyDescent="0.5">
      <c r="C2" s="138" t="s">
        <v>50</v>
      </c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63"/>
      <c r="R2" s="63"/>
      <c r="S2" s="138" t="s">
        <v>51</v>
      </c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</row>
    <row r="5" spans="3:45" ht="14.4" customHeight="1" x14ac:dyDescent="0.3">
      <c r="AK5" s="43"/>
      <c r="AL5" s="139" t="s">
        <v>67</v>
      </c>
      <c r="AM5" s="139" t="s">
        <v>68</v>
      </c>
      <c r="AN5" s="135" t="s">
        <v>44</v>
      </c>
      <c r="AO5" s="135" t="s">
        <v>69</v>
      </c>
      <c r="AP5" s="135" t="s">
        <v>70</v>
      </c>
      <c r="AQ5" s="135" t="s">
        <v>71</v>
      </c>
      <c r="AR5" s="135" t="s">
        <v>72</v>
      </c>
      <c r="AS5" s="135" t="s">
        <v>73</v>
      </c>
    </row>
    <row r="6" spans="3:45" ht="14.4" customHeight="1" x14ac:dyDescent="0.3">
      <c r="AK6" s="43"/>
      <c r="AL6" s="140"/>
      <c r="AM6" s="140"/>
      <c r="AN6" s="136"/>
      <c r="AO6" s="136"/>
      <c r="AP6" s="136"/>
      <c r="AQ6" s="136"/>
      <c r="AR6" s="136"/>
      <c r="AS6" s="136"/>
    </row>
    <row r="7" spans="3:45" x14ac:dyDescent="0.3">
      <c r="AK7" s="43"/>
      <c r="AL7" s="140"/>
      <c r="AM7" s="140"/>
      <c r="AN7" s="136"/>
      <c r="AO7" s="136"/>
      <c r="AP7" s="136"/>
      <c r="AQ7" s="136"/>
      <c r="AR7" s="136"/>
      <c r="AS7" s="136"/>
    </row>
    <row r="8" spans="3:45" x14ac:dyDescent="0.3">
      <c r="AK8" s="43"/>
      <c r="AL8" s="140"/>
      <c r="AM8" s="140"/>
      <c r="AN8" s="136"/>
      <c r="AO8" s="136"/>
      <c r="AP8" s="136"/>
      <c r="AQ8" s="136"/>
      <c r="AR8" s="136"/>
      <c r="AS8" s="136"/>
    </row>
    <row r="9" spans="3:45" x14ac:dyDescent="0.3">
      <c r="AK9" s="43"/>
      <c r="AL9" s="140"/>
      <c r="AM9" s="140"/>
      <c r="AN9" s="136"/>
      <c r="AO9" s="136"/>
      <c r="AP9" s="136"/>
      <c r="AQ9" s="136"/>
      <c r="AR9" s="136"/>
      <c r="AS9" s="136"/>
    </row>
    <row r="10" spans="3:45" x14ac:dyDescent="0.3">
      <c r="AK10" s="43"/>
      <c r="AL10" s="140"/>
      <c r="AM10" s="140"/>
      <c r="AN10" s="136"/>
      <c r="AO10" s="136"/>
      <c r="AP10" s="136"/>
      <c r="AQ10" s="136"/>
      <c r="AR10" s="136"/>
      <c r="AS10" s="136"/>
    </row>
    <row r="11" spans="3:45" x14ac:dyDescent="0.3">
      <c r="AH11" s="45"/>
      <c r="AI11" s="45"/>
      <c r="AJ11" s="45"/>
      <c r="AK11" s="46"/>
      <c r="AL11" s="141"/>
      <c r="AM11" s="141"/>
      <c r="AN11" s="137"/>
      <c r="AO11" s="137"/>
      <c r="AP11" s="137"/>
      <c r="AQ11" s="137"/>
      <c r="AR11" s="137"/>
      <c r="AS11" s="137"/>
    </row>
    <row r="12" spans="3:45" x14ac:dyDescent="0.3">
      <c r="AH12" s="48" t="s">
        <v>45</v>
      </c>
      <c r="AK12" s="43"/>
      <c r="AL12" s="64">
        <v>1</v>
      </c>
      <c r="AM12" s="64">
        <v>16</v>
      </c>
      <c r="AN12" s="44">
        <v>7</v>
      </c>
      <c r="AO12" s="44">
        <v>9</v>
      </c>
      <c r="AP12" s="44">
        <v>63</v>
      </c>
      <c r="AQ12" s="44">
        <v>14</v>
      </c>
      <c r="AR12" s="44">
        <v>12</v>
      </c>
      <c r="AS12" s="44">
        <v>4096</v>
      </c>
    </row>
    <row r="13" spans="3:45" x14ac:dyDescent="0.3">
      <c r="AH13" s="49" t="s">
        <v>46</v>
      </c>
      <c r="AI13" s="45"/>
      <c r="AJ13" s="45"/>
      <c r="AK13" s="46"/>
      <c r="AL13" s="65">
        <v>1</v>
      </c>
      <c r="AM13" s="65">
        <v>16</v>
      </c>
      <c r="AN13" s="47">
        <v>22</v>
      </c>
      <c r="AO13" s="47">
        <v>3</v>
      </c>
      <c r="AP13" s="47">
        <v>66</v>
      </c>
      <c r="AQ13" s="47">
        <v>33</v>
      </c>
      <c r="AR13" s="47">
        <v>6</v>
      </c>
      <c r="AS13" s="47">
        <v>64</v>
      </c>
    </row>
    <row r="14" spans="3:45" x14ac:dyDescent="0.3">
      <c r="AH14" s="48" t="s">
        <v>47</v>
      </c>
      <c r="AI14" s="52"/>
      <c r="AJ14" s="52"/>
      <c r="AK14" s="53"/>
      <c r="AL14" s="66">
        <v>3</v>
      </c>
      <c r="AM14" s="66">
        <v>24</v>
      </c>
      <c r="AN14" s="51">
        <v>7</v>
      </c>
      <c r="AO14" s="51">
        <v>9</v>
      </c>
      <c r="AP14" s="51">
        <v>63</v>
      </c>
      <c r="AQ14" s="51">
        <v>17</v>
      </c>
      <c r="AR14" s="51">
        <v>14</v>
      </c>
      <c r="AS14" s="51">
        <v>16384</v>
      </c>
    </row>
    <row r="15" spans="3:45" x14ac:dyDescent="0.3">
      <c r="AH15" s="49" t="s">
        <v>48</v>
      </c>
      <c r="AI15" s="45"/>
      <c r="AJ15" s="45"/>
      <c r="AK15" s="46"/>
      <c r="AL15" s="65">
        <v>3</v>
      </c>
      <c r="AM15" s="65">
        <v>24</v>
      </c>
      <c r="AN15" s="47">
        <v>22</v>
      </c>
      <c r="AO15" s="47">
        <v>3</v>
      </c>
      <c r="AP15" s="47">
        <v>66</v>
      </c>
      <c r="AQ15" s="47">
        <v>33</v>
      </c>
      <c r="AR15" s="47">
        <v>8</v>
      </c>
      <c r="AS15" s="47">
        <v>256</v>
      </c>
    </row>
    <row r="16" spans="3:45" x14ac:dyDescent="0.3">
      <c r="AH16" s="50" t="s">
        <v>42</v>
      </c>
      <c r="AK16" s="43"/>
      <c r="AL16" s="64">
        <v>5</v>
      </c>
      <c r="AM16" s="64">
        <v>32</v>
      </c>
      <c r="AN16" s="44">
        <v>8</v>
      </c>
      <c r="AO16" s="44">
        <v>8</v>
      </c>
      <c r="AP16" s="44">
        <v>64</v>
      </c>
      <c r="AQ16" s="44">
        <v>22</v>
      </c>
      <c r="AR16" s="44">
        <v>14</v>
      </c>
      <c r="AS16" s="44">
        <v>16384</v>
      </c>
    </row>
    <row r="17" spans="34:45" x14ac:dyDescent="0.3">
      <c r="AH17" s="49" t="s">
        <v>43</v>
      </c>
      <c r="AI17" s="45"/>
      <c r="AJ17" s="45"/>
      <c r="AK17" s="46"/>
      <c r="AL17" s="65">
        <v>5</v>
      </c>
      <c r="AM17" s="65">
        <v>32</v>
      </c>
      <c r="AN17" s="47">
        <v>17</v>
      </c>
      <c r="AO17" s="47">
        <v>4</v>
      </c>
      <c r="AP17" s="47">
        <v>68</v>
      </c>
      <c r="AQ17" s="47">
        <v>35</v>
      </c>
      <c r="AR17" s="47">
        <v>9</v>
      </c>
      <c r="AS17" s="47">
        <v>512</v>
      </c>
    </row>
  </sheetData>
  <mergeCells count="10">
    <mergeCell ref="AP5:AP11"/>
    <mergeCell ref="AQ5:AQ11"/>
    <mergeCell ref="AR5:AR11"/>
    <mergeCell ref="AS5:AS11"/>
    <mergeCell ref="C2:P2"/>
    <mergeCell ref="S2:AF2"/>
    <mergeCell ref="AM5:AM11"/>
    <mergeCell ref="AL5:AL11"/>
    <mergeCell ref="AN5:AN11"/>
    <mergeCell ref="AO5:AO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279CF-A142-48E9-B00B-E647956E761D}">
  <dimension ref="A2:BI57"/>
  <sheetViews>
    <sheetView showGridLines="0" zoomScale="58" workbookViewId="0">
      <selection activeCell="G2" sqref="G2:M2"/>
    </sheetView>
  </sheetViews>
  <sheetFormatPr baseColWidth="10" defaultColWidth="2.88671875" defaultRowHeight="14.4" x14ac:dyDescent="0.3"/>
  <cols>
    <col min="1" max="1" width="2.88671875" style="5" customWidth="1"/>
    <col min="2" max="2" width="3.6640625" style="5" customWidth="1"/>
    <col min="3" max="3" width="2.88671875" style="5"/>
    <col min="4" max="5" width="2.88671875" style="5" customWidth="1"/>
    <col min="6" max="12" width="2.88671875" style="5"/>
    <col min="13" max="13" width="2.88671875" style="5" customWidth="1"/>
    <col min="14" max="16384" width="2.88671875" style="5"/>
  </cols>
  <sheetData>
    <row r="2" spans="1:61" x14ac:dyDescent="0.3">
      <c r="B2" s="93" t="s">
        <v>56</v>
      </c>
      <c r="C2" s="93"/>
      <c r="D2" s="93"/>
      <c r="E2" s="93"/>
      <c r="F2" s="93"/>
      <c r="G2" s="100" t="s">
        <v>5</v>
      </c>
      <c r="H2" s="100"/>
      <c r="I2" s="100"/>
      <c r="J2" s="100"/>
      <c r="K2" s="100"/>
      <c r="L2" s="100"/>
      <c r="M2" s="100"/>
      <c r="N2" s="145" t="str" cm="1">
        <f t="array" ref="N2">mm3_hash(G2&amp;G3)</f>
        <v>172CA5A9</v>
      </c>
      <c r="O2" s="145"/>
      <c r="P2" s="145"/>
      <c r="Q2" s="145"/>
      <c r="AK2" s="93" t="s">
        <v>0</v>
      </c>
      <c r="AL2" s="93"/>
      <c r="AM2" s="93"/>
      <c r="AN2" s="93"/>
      <c r="AO2" s="100" t="s">
        <v>62</v>
      </c>
      <c r="AP2" s="100"/>
      <c r="AQ2" s="100"/>
      <c r="AR2" s="100"/>
    </row>
    <row r="3" spans="1:61" x14ac:dyDescent="0.3">
      <c r="B3" s="93" t="s">
        <v>27</v>
      </c>
      <c r="C3" s="93"/>
      <c r="D3" s="93"/>
      <c r="E3" s="93"/>
      <c r="F3" s="93"/>
      <c r="G3" s="100">
        <v>123</v>
      </c>
      <c r="H3" s="100"/>
      <c r="I3" s="100"/>
      <c r="J3" s="100"/>
      <c r="K3" s="100"/>
      <c r="L3" s="100"/>
      <c r="M3" s="100"/>
      <c r="N3" s="106" t="str" cm="1">
        <f t="array" ref="N3">_xlfn.CONCAT(_xlfn.MAKEARRAY(1,8,_xlfn.LAMBDA(_xlpm.z,_xlpm.s,HEX2BIN(MID(N2,_xlpm.s,1),4))))</f>
        <v>00010111001011001010010110101001</v>
      </c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</row>
    <row r="4" spans="1:61" x14ac:dyDescent="0.3">
      <c r="N4" s="149" t="s">
        <v>52</v>
      </c>
      <c r="O4" s="149"/>
      <c r="P4" s="149"/>
      <c r="Q4" s="149"/>
      <c r="R4" s="149"/>
      <c r="S4" s="149"/>
      <c r="T4" s="149"/>
      <c r="U4" s="149"/>
      <c r="V4" s="6"/>
      <c r="W4" s="144" t="s">
        <v>53</v>
      </c>
      <c r="X4" s="144"/>
      <c r="Y4" s="144"/>
      <c r="Z4" s="144"/>
      <c r="AA4" s="144"/>
      <c r="AB4" s="144"/>
      <c r="AC4" s="144"/>
      <c r="AD4" s="144"/>
      <c r="AE4" s="144"/>
      <c r="AF4" s="144"/>
      <c r="AG4"/>
      <c r="AH4"/>
      <c r="AI4"/>
      <c r="AJ4"/>
    </row>
    <row r="5" spans="1:61" ht="15" thickBot="1" x14ac:dyDescent="0.35">
      <c r="N5" s="150"/>
      <c r="O5" s="150"/>
      <c r="P5" s="150"/>
      <c r="Q5" s="150"/>
      <c r="R5" s="150"/>
      <c r="S5" s="150"/>
      <c r="T5" s="150"/>
      <c r="U5" s="150"/>
      <c r="V5" t="str">
        <f>MID(P3,13,3)</f>
        <v/>
      </c>
      <c r="W5" s="146">
        <v>1</v>
      </c>
      <c r="X5" s="146"/>
      <c r="Y5" s="146">
        <v>2</v>
      </c>
      <c r="Z5" s="146"/>
      <c r="AA5" s="146">
        <v>3</v>
      </c>
      <c r="AB5" s="146"/>
      <c r="AC5" s="146">
        <v>4</v>
      </c>
      <c r="AD5" s="146"/>
      <c r="AE5" s="146">
        <v>5</v>
      </c>
      <c r="AF5" s="146"/>
    </row>
    <row r="6" spans="1:61" ht="15" thickTop="1" x14ac:dyDescent="0.3">
      <c r="N6" s="142" t="str">
        <f>MID(N3,1,3)</f>
        <v>000</v>
      </c>
      <c r="O6" s="142"/>
      <c r="P6" s="143" t="str">
        <f>MID(N3,4,3)</f>
        <v>101</v>
      </c>
      <c r="Q6" s="143"/>
      <c r="R6" s="105" t="str">
        <f>MID(N3,7,3)</f>
        <v>110</v>
      </c>
      <c r="S6" s="105"/>
      <c r="T6" s="125" t="str">
        <f>MID(N3,10,3)</f>
        <v>010</v>
      </c>
      <c r="U6" s="125"/>
      <c r="W6" s="113" t="str">
        <f>MID(N3,13,4)</f>
        <v>1100</v>
      </c>
      <c r="X6" s="113"/>
      <c r="Y6" s="113" t="str">
        <f>MID(N3,17,4)</f>
        <v>1010</v>
      </c>
      <c r="Z6" s="113"/>
      <c r="AA6" s="113" t="str">
        <f>MID(N3,21,4)</f>
        <v>0101</v>
      </c>
      <c r="AB6" s="113"/>
      <c r="AC6" s="113" t="str">
        <f>MID(N3,25,4)</f>
        <v>1010</v>
      </c>
      <c r="AD6" s="113"/>
      <c r="AE6" s="113" t="str">
        <f>MID(N3,29,4)</f>
        <v>1001</v>
      </c>
      <c r="AF6" s="113"/>
    </row>
    <row r="7" spans="1:61" x14ac:dyDescent="0.3">
      <c r="N7" s="142">
        <f t="shared" ref="N7" si="0">BIN2DEC(N6)</f>
        <v>0</v>
      </c>
      <c r="O7" s="142"/>
      <c r="P7" s="143">
        <f t="shared" ref="P7" si="1">BIN2DEC(P6)</f>
        <v>5</v>
      </c>
      <c r="Q7" s="143"/>
      <c r="R7" s="105">
        <f t="shared" ref="R7" si="2">BIN2DEC(R6)</f>
        <v>6</v>
      </c>
      <c r="S7" s="105"/>
      <c r="T7" s="125">
        <f t="shared" ref="T7" si="3">BIN2DEC(T6)</f>
        <v>2</v>
      </c>
      <c r="U7" s="125"/>
      <c r="W7" s="113">
        <f>BIN2DEC(W6)</f>
        <v>12</v>
      </c>
      <c r="X7" s="113"/>
      <c r="Y7" s="113">
        <f>BIN2DEC(Y6)</f>
        <v>10</v>
      </c>
      <c r="Z7" s="113"/>
      <c r="AA7" s="113">
        <f>BIN2DEC(AA6)</f>
        <v>5</v>
      </c>
      <c r="AB7" s="113"/>
      <c r="AC7" s="113">
        <f>BIN2DEC(AC6)</f>
        <v>10</v>
      </c>
      <c r="AD7" s="113"/>
      <c r="AE7" s="113">
        <f>BIN2DEC(AE6)</f>
        <v>9</v>
      </c>
      <c r="AF7" s="113"/>
    </row>
    <row r="8" spans="1:61" x14ac:dyDescent="0.3">
      <c r="W8" s="112">
        <f>MOD(BIN2DEC(W6),4)+1</f>
        <v>1</v>
      </c>
      <c r="X8" s="112"/>
      <c r="Y8" s="112">
        <f>MOD(BIN2DEC(Y6),4)+1</f>
        <v>3</v>
      </c>
      <c r="Z8" s="112"/>
      <c r="AA8" s="112">
        <f>MOD(BIN2DEC(AA6),4)+1</f>
        <v>2</v>
      </c>
      <c r="AB8" s="112"/>
      <c r="AC8" s="112">
        <f>MOD(BIN2DEC(AC6),4)+1</f>
        <v>3</v>
      </c>
      <c r="AD8" s="112"/>
      <c r="AE8" s="112">
        <f>MOD(BIN2DEC(AE6),4)+1</f>
        <v>2</v>
      </c>
      <c r="AF8" s="112"/>
    </row>
    <row r="10" spans="1:61" ht="15.6" customHeight="1" x14ac:dyDescent="0.3">
      <c r="A10" s="113"/>
      <c r="B10" s="74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83" t="s">
        <v>49</v>
      </c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6"/>
    </row>
    <row r="11" spans="1:61" s="71" customFormat="1" ht="9" customHeight="1" x14ac:dyDescent="0.15">
      <c r="A11" s="113"/>
      <c r="B11" s="77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78"/>
    </row>
    <row r="12" spans="1:61" s="71" customFormat="1" ht="9" customHeight="1" x14ac:dyDescent="0.15">
      <c r="A12" s="113"/>
      <c r="B12" s="77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78"/>
    </row>
    <row r="13" spans="1:61" s="71" customFormat="1" ht="9" customHeight="1" x14ac:dyDescent="0.15">
      <c r="A13" s="113"/>
      <c r="B13" s="77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78"/>
    </row>
    <row r="14" spans="1:61" s="71" customFormat="1" ht="9" customHeight="1" x14ac:dyDescent="0.15">
      <c r="A14" s="113"/>
      <c r="B14" s="77" t="str" cm="1">
        <f t="array" ref="B14:BI14">_xlfn.MAKEARRAY(1,60,_xlfn.LAMBDA(_xlpm.z,_xlpm.s,IF(INDEX(B10:ZD10,1,MAX(_xlpm.s+7-2*$N$7,1))&lt;&gt;"","o","")))</f>
        <v/>
      </c>
      <c r="C14" s="84" t="str">
        <v/>
      </c>
      <c r="D14" s="84" t="str">
        <v/>
      </c>
      <c r="E14" s="84" t="str">
        <v/>
      </c>
      <c r="F14" s="84" t="str">
        <v/>
      </c>
      <c r="G14" s="84" t="str">
        <v/>
      </c>
      <c r="H14" s="84" t="str">
        <v/>
      </c>
      <c r="I14" s="84" t="str">
        <v/>
      </c>
      <c r="J14" s="84" t="str">
        <v/>
      </c>
      <c r="K14" s="84" t="str">
        <v/>
      </c>
      <c r="L14" s="84" t="str">
        <v/>
      </c>
      <c r="M14" s="84" t="str">
        <v/>
      </c>
      <c r="N14" s="84" t="str">
        <v/>
      </c>
      <c r="O14" s="84" t="str">
        <v/>
      </c>
      <c r="P14" s="84" t="str">
        <v/>
      </c>
      <c r="Q14" s="84" t="str">
        <v/>
      </c>
      <c r="R14" s="84" t="str">
        <v/>
      </c>
      <c r="S14" s="84" t="str">
        <v/>
      </c>
      <c r="T14" s="84" t="str">
        <v/>
      </c>
      <c r="U14" s="84" t="str">
        <v/>
      </c>
      <c r="V14" s="84" t="str">
        <v/>
      </c>
      <c r="W14" s="84" t="str">
        <v/>
      </c>
      <c r="X14" s="84" t="str">
        <v>o</v>
      </c>
      <c r="Y14" s="84" t="str">
        <v/>
      </c>
      <c r="Z14" s="84" t="str">
        <v/>
      </c>
      <c r="AA14" s="84" t="str">
        <v/>
      </c>
      <c r="AB14" s="84" t="str">
        <v/>
      </c>
      <c r="AC14" s="84" t="str">
        <v/>
      </c>
      <c r="AD14" s="84" t="str">
        <v/>
      </c>
      <c r="AE14" s="84" t="str">
        <v/>
      </c>
      <c r="AF14" s="84" t="str">
        <v/>
      </c>
      <c r="AG14" s="84" t="str">
        <v/>
      </c>
      <c r="AH14" s="84" t="str">
        <v/>
      </c>
      <c r="AI14" s="84" t="str">
        <v/>
      </c>
      <c r="AJ14" s="84" t="str">
        <v/>
      </c>
      <c r="AK14" s="84" t="str">
        <v/>
      </c>
      <c r="AL14" s="84" t="str">
        <v/>
      </c>
      <c r="AM14" s="84" t="str">
        <v/>
      </c>
      <c r="AN14" s="84" t="str">
        <v/>
      </c>
      <c r="AO14" s="84" t="str">
        <v/>
      </c>
      <c r="AP14" s="84" t="str">
        <v/>
      </c>
      <c r="AQ14" s="84" t="str">
        <v/>
      </c>
      <c r="AR14" s="84" t="str">
        <v/>
      </c>
      <c r="AS14" s="84" t="str">
        <v/>
      </c>
      <c r="AT14" s="84" t="str">
        <v/>
      </c>
      <c r="AU14" s="84" t="str">
        <v/>
      </c>
      <c r="AV14" s="84" t="str">
        <v/>
      </c>
      <c r="AW14" s="84" t="str">
        <v/>
      </c>
      <c r="AX14" s="84" t="str">
        <v/>
      </c>
      <c r="AY14" s="84" t="str">
        <v/>
      </c>
      <c r="AZ14" s="84" t="str">
        <v/>
      </c>
      <c r="BA14" s="84" t="str">
        <v/>
      </c>
      <c r="BB14" s="84" t="str">
        <v/>
      </c>
      <c r="BC14" s="84" t="str">
        <v/>
      </c>
      <c r="BD14" s="84" t="str">
        <v/>
      </c>
      <c r="BE14" s="84" t="str">
        <v/>
      </c>
      <c r="BF14" s="84" t="str">
        <v/>
      </c>
      <c r="BG14" s="84" t="str">
        <v/>
      </c>
      <c r="BH14" s="84" t="str">
        <v/>
      </c>
      <c r="BI14" s="78" t="str">
        <v/>
      </c>
    </row>
    <row r="15" spans="1:61" s="71" customFormat="1" ht="9" customHeight="1" x14ac:dyDescent="0.15">
      <c r="B15" s="77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78"/>
    </row>
    <row r="16" spans="1:61" s="71" customFormat="1" ht="9" customHeight="1" x14ac:dyDescent="0.15">
      <c r="B16" s="77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78"/>
    </row>
    <row r="17" spans="2:61" s="71" customFormat="1" ht="9" customHeight="1" x14ac:dyDescent="0.15">
      <c r="B17" s="77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78"/>
    </row>
    <row r="18" spans="2:61" s="71" customFormat="1" ht="9" customHeight="1" x14ac:dyDescent="0.15">
      <c r="B18" s="77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78"/>
    </row>
    <row r="19" spans="2:61" s="71" customFormat="1" ht="9" customHeight="1" x14ac:dyDescent="0.15">
      <c r="B19" s="77" t="str" cm="1">
        <f t="array" ref="B19:BI19">_xlfn.MAKEARRAY(1,60,_xlfn.LAMBDA(_xlpm.z,_xlpm.s,IF(INDEX(B14:ZD14,1,MAX(_xlpm.s+7-2*$P$7,1))&lt;&gt;"","o","")))</f>
        <v/>
      </c>
      <c r="C19" s="84" t="str">
        <v/>
      </c>
      <c r="D19" s="84" t="str">
        <v/>
      </c>
      <c r="E19" s="84" t="str">
        <v/>
      </c>
      <c r="F19" s="84" t="str">
        <v/>
      </c>
      <c r="G19" s="84" t="str">
        <v/>
      </c>
      <c r="H19" s="84" t="str">
        <v/>
      </c>
      <c r="I19" s="84" t="str">
        <v/>
      </c>
      <c r="J19" s="84" t="str">
        <v/>
      </c>
      <c r="K19" s="84" t="str">
        <v/>
      </c>
      <c r="L19" s="84" t="str">
        <v/>
      </c>
      <c r="M19" s="84" t="str">
        <v/>
      </c>
      <c r="N19" s="84" t="str">
        <v/>
      </c>
      <c r="O19" s="84" t="str">
        <v/>
      </c>
      <c r="P19" s="84" t="str">
        <v/>
      </c>
      <c r="Q19" s="84" t="str">
        <v/>
      </c>
      <c r="R19" s="84" t="str">
        <v/>
      </c>
      <c r="S19" s="84" t="str">
        <v/>
      </c>
      <c r="T19" s="84" t="str">
        <v/>
      </c>
      <c r="U19" s="84" t="str">
        <v/>
      </c>
      <c r="V19" s="84" t="str">
        <v/>
      </c>
      <c r="W19" s="84" t="str">
        <v/>
      </c>
      <c r="X19" s="84" t="str">
        <v/>
      </c>
      <c r="Y19" s="84" t="str">
        <v/>
      </c>
      <c r="Z19" s="84" t="str">
        <v/>
      </c>
      <c r="AA19" s="84" t="str">
        <v>o</v>
      </c>
      <c r="AB19" s="84" t="str">
        <v/>
      </c>
      <c r="AC19" s="84" t="str">
        <v/>
      </c>
      <c r="AD19" s="84" t="str">
        <v/>
      </c>
      <c r="AE19" s="84" t="str">
        <v/>
      </c>
      <c r="AF19" s="84" t="str">
        <v/>
      </c>
      <c r="AG19" s="84" t="str">
        <v/>
      </c>
      <c r="AH19" s="84" t="str">
        <v/>
      </c>
      <c r="AI19" s="84" t="str">
        <v/>
      </c>
      <c r="AJ19" s="84" t="str">
        <v/>
      </c>
      <c r="AK19" s="84" t="str">
        <v/>
      </c>
      <c r="AL19" s="84" t="str">
        <v/>
      </c>
      <c r="AM19" s="84" t="str">
        <v/>
      </c>
      <c r="AN19" s="84" t="str">
        <v/>
      </c>
      <c r="AO19" s="84" t="str">
        <v/>
      </c>
      <c r="AP19" s="84" t="str">
        <v/>
      </c>
      <c r="AQ19" s="84" t="str">
        <v/>
      </c>
      <c r="AR19" s="84" t="str">
        <v/>
      </c>
      <c r="AS19" s="84" t="str">
        <v/>
      </c>
      <c r="AT19" s="84" t="str">
        <v/>
      </c>
      <c r="AU19" s="84" t="str">
        <v/>
      </c>
      <c r="AV19" s="84" t="str">
        <v/>
      </c>
      <c r="AW19" s="84" t="str">
        <v/>
      </c>
      <c r="AX19" s="84" t="str">
        <v/>
      </c>
      <c r="AY19" s="84" t="str">
        <v/>
      </c>
      <c r="AZ19" s="84" t="str">
        <v/>
      </c>
      <c r="BA19" s="84" t="str">
        <v/>
      </c>
      <c r="BB19" s="84" t="str">
        <v/>
      </c>
      <c r="BC19" s="84" t="str">
        <v/>
      </c>
      <c r="BD19" s="84" t="str">
        <v/>
      </c>
      <c r="BE19" s="84" t="str">
        <v/>
      </c>
      <c r="BF19" s="84" t="str">
        <v/>
      </c>
      <c r="BG19" s="84" t="str">
        <v/>
      </c>
      <c r="BH19" s="84" t="str">
        <v/>
      </c>
      <c r="BI19" s="78" t="str">
        <v/>
      </c>
    </row>
    <row r="20" spans="2:61" s="71" customFormat="1" ht="9" customHeight="1" x14ac:dyDescent="0.15">
      <c r="B20" s="77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78"/>
    </row>
    <row r="21" spans="2:61" s="71" customFormat="1" ht="9" customHeight="1" x14ac:dyDescent="0.15">
      <c r="B21" s="77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78"/>
    </row>
    <row r="22" spans="2:61" s="71" customFormat="1" ht="9" customHeight="1" x14ac:dyDescent="0.15">
      <c r="B22" s="77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78"/>
    </row>
    <row r="23" spans="2:61" s="71" customFormat="1" ht="9" customHeight="1" x14ac:dyDescent="0.15">
      <c r="B23" s="77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78"/>
    </row>
    <row r="24" spans="2:61" s="71" customFormat="1" ht="9" customHeight="1" x14ac:dyDescent="0.15">
      <c r="B24" s="77" t="str" cm="1">
        <f t="array" ref="B24:BI24">_xlfn.MAKEARRAY(1,60,_xlfn.LAMBDA(_xlpm.z,_xlpm.s,IF(INDEX(B19:ZD19,1,MAX(_xlpm.s+7-2*$R$7,1))&lt;&gt;"","o","")))</f>
        <v/>
      </c>
      <c r="C24" s="84" t="str">
        <v/>
      </c>
      <c r="D24" s="84" t="str">
        <v/>
      </c>
      <c r="E24" s="84" t="str">
        <v/>
      </c>
      <c r="F24" s="84" t="str">
        <v/>
      </c>
      <c r="G24" s="84" t="str">
        <v/>
      </c>
      <c r="H24" s="84" t="str">
        <v/>
      </c>
      <c r="I24" s="84" t="str">
        <v/>
      </c>
      <c r="J24" s="84" t="str">
        <v/>
      </c>
      <c r="K24" s="84" t="str">
        <v/>
      </c>
      <c r="L24" s="84" t="str">
        <v/>
      </c>
      <c r="M24" s="84" t="str">
        <v/>
      </c>
      <c r="N24" s="84" t="str">
        <v/>
      </c>
      <c r="O24" s="84" t="str">
        <v/>
      </c>
      <c r="P24" s="84" t="str">
        <v/>
      </c>
      <c r="Q24" s="84" t="str">
        <v/>
      </c>
      <c r="R24" s="84" t="str">
        <v/>
      </c>
      <c r="S24" s="84" t="str">
        <v/>
      </c>
      <c r="T24" s="84" t="str">
        <v/>
      </c>
      <c r="U24" s="84" t="str">
        <v/>
      </c>
      <c r="V24" s="84" t="str">
        <v/>
      </c>
      <c r="W24" s="84" t="str">
        <v/>
      </c>
      <c r="X24" s="84" t="str">
        <v/>
      </c>
      <c r="Y24" s="84" t="str">
        <v/>
      </c>
      <c r="Z24" s="84" t="str">
        <v/>
      </c>
      <c r="AA24" s="84" t="str">
        <v/>
      </c>
      <c r="AB24" s="84" t="str">
        <v/>
      </c>
      <c r="AC24" s="84" t="str">
        <v/>
      </c>
      <c r="AD24" s="84" t="str">
        <v/>
      </c>
      <c r="AE24" s="84" t="str">
        <v/>
      </c>
      <c r="AF24" s="84" t="str">
        <v>o</v>
      </c>
      <c r="AG24" s="84" t="str">
        <v/>
      </c>
      <c r="AH24" s="84" t="str">
        <v/>
      </c>
      <c r="AI24" s="84" t="str">
        <v/>
      </c>
      <c r="AJ24" s="84" t="str">
        <v/>
      </c>
      <c r="AK24" s="84" t="str">
        <v/>
      </c>
      <c r="AL24" s="84" t="str">
        <v/>
      </c>
      <c r="AM24" s="84" t="str">
        <v/>
      </c>
      <c r="AN24" s="84" t="str">
        <v/>
      </c>
      <c r="AO24" s="84" t="str">
        <v/>
      </c>
      <c r="AP24" s="84" t="str">
        <v/>
      </c>
      <c r="AQ24" s="84" t="str">
        <v/>
      </c>
      <c r="AR24" s="84" t="str">
        <v/>
      </c>
      <c r="AS24" s="84" t="str">
        <v/>
      </c>
      <c r="AT24" s="84" t="str">
        <v/>
      </c>
      <c r="AU24" s="84" t="str">
        <v/>
      </c>
      <c r="AV24" s="84" t="str">
        <v/>
      </c>
      <c r="AW24" s="84" t="str">
        <v/>
      </c>
      <c r="AX24" s="84" t="str">
        <v/>
      </c>
      <c r="AY24" s="84" t="str">
        <v/>
      </c>
      <c r="AZ24" s="84" t="str">
        <v/>
      </c>
      <c r="BA24" s="84" t="str">
        <v/>
      </c>
      <c r="BB24" s="84" t="str">
        <v/>
      </c>
      <c r="BC24" s="84" t="str">
        <v/>
      </c>
      <c r="BD24" s="84" t="str">
        <v/>
      </c>
      <c r="BE24" s="84" t="str">
        <v/>
      </c>
      <c r="BF24" s="84" t="str">
        <v/>
      </c>
      <c r="BG24" s="84" t="str">
        <v/>
      </c>
      <c r="BH24" s="84" t="str">
        <v/>
      </c>
      <c r="BI24" s="78" t="str">
        <v/>
      </c>
    </row>
    <row r="25" spans="2:61" s="71" customFormat="1" ht="9" customHeight="1" x14ac:dyDescent="0.15">
      <c r="B25" s="77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78"/>
    </row>
    <row r="26" spans="2:61" s="71" customFormat="1" ht="9" customHeight="1" x14ac:dyDescent="0.15">
      <c r="B26" s="77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78"/>
    </row>
    <row r="27" spans="2:61" s="71" customFormat="1" ht="9" customHeight="1" x14ac:dyDescent="0.15">
      <c r="B27" s="77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78"/>
    </row>
    <row r="28" spans="2:61" s="71" customFormat="1" ht="9" customHeight="1" x14ac:dyDescent="0.15">
      <c r="B28" s="77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78"/>
    </row>
    <row r="29" spans="2:61" s="71" customFormat="1" ht="9" customHeight="1" x14ac:dyDescent="0.15">
      <c r="B29" s="77" t="str" cm="1">
        <f t="array" ref="B29:BI29">_xlfn.MAKEARRAY(1,60,_xlfn.LAMBDA(_xlpm.z,_xlpm.s,IF(INDEX(B24:ZD24,1,MAX(_xlpm.s+7-2*$T$7,1))&lt;&gt;"","o","")))</f>
        <v/>
      </c>
      <c r="C29" s="84" t="str">
        <v/>
      </c>
      <c r="D29" s="84" t="str">
        <v/>
      </c>
      <c r="E29" s="84" t="str">
        <v/>
      </c>
      <c r="F29" s="84" t="str">
        <v/>
      </c>
      <c r="G29" s="84" t="str">
        <v/>
      </c>
      <c r="H29" s="84" t="str">
        <v/>
      </c>
      <c r="I29" s="84" t="str">
        <v/>
      </c>
      <c r="J29" s="84" t="str">
        <v/>
      </c>
      <c r="K29" s="84" t="str">
        <v/>
      </c>
      <c r="L29" s="84" t="str">
        <v/>
      </c>
      <c r="M29" s="84" t="str">
        <v/>
      </c>
      <c r="N29" s="84" t="str">
        <v/>
      </c>
      <c r="O29" s="84" t="str">
        <v/>
      </c>
      <c r="P29" s="84" t="str">
        <v/>
      </c>
      <c r="Q29" s="84" t="str">
        <v/>
      </c>
      <c r="R29" s="84" t="str">
        <v/>
      </c>
      <c r="S29" s="84" t="str">
        <v/>
      </c>
      <c r="T29" s="84" t="str">
        <v/>
      </c>
      <c r="U29" s="84" t="str">
        <v/>
      </c>
      <c r="V29" s="84" t="str">
        <v/>
      </c>
      <c r="W29" s="84" t="str">
        <v/>
      </c>
      <c r="X29" s="84" t="str">
        <v/>
      </c>
      <c r="Y29" s="84" t="str">
        <v/>
      </c>
      <c r="Z29" s="84" t="str">
        <v/>
      </c>
      <c r="AA29" s="84" t="str">
        <v/>
      </c>
      <c r="AB29" s="84" t="str">
        <v/>
      </c>
      <c r="AC29" s="84" t="str">
        <v>o</v>
      </c>
      <c r="AD29" s="84" t="str">
        <v/>
      </c>
      <c r="AE29" s="84" t="str">
        <v/>
      </c>
      <c r="AF29" s="84" t="str">
        <v/>
      </c>
      <c r="AG29" s="84" t="str">
        <v/>
      </c>
      <c r="AH29" s="84" t="str">
        <v/>
      </c>
      <c r="AI29" s="84" t="str">
        <v/>
      </c>
      <c r="AJ29" s="84" t="str">
        <v/>
      </c>
      <c r="AK29" s="84" t="str">
        <v/>
      </c>
      <c r="AL29" s="84" t="str">
        <v/>
      </c>
      <c r="AM29" s="84" t="str">
        <v/>
      </c>
      <c r="AN29" s="84" t="str">
        <v/>
      </c>
      <c r="AO29" s="84" t="str">
        <v/>
      </c>
      <c r="AP29" s="84" t="str">
        <v/>
      </c>
      <c r="AQ29" s="84" t="str">
        <v/>
      </c>
      <c r="AR29" s="84" t="str">
        <v/>
      </c>
      <c r="AS29" s="84" t="str">
        <v/>
      </c>
      <c r="AT29" s="84" t="str">
        <v/>
      </c>
      <c r="AU29" s="84" t="str">
        <v/>
      </c>
      <c r="AV29" s="84" t="str">
        <v/>
      </c>
      <c r="AW29" s="84" t="str">
        <v/>
      </c>
      <c r="AX29" s="84" t="str">
        <v/>
      </c>
      <c r="AY29" s="84" t="str">
        <v/>
      </c>
      <c r="AZ29" s="84" t="str">
        <v/>
      </c>
      <c r="BA29" s="84" t="str">
        <v/>
      </c>
      <c r="BB29" s="84" t="str">
        <v/>
      </c>
      <c r="BC29" s="84" t="str">
        <v/>
      </c>
      <c r="BD29" s="84" t="str">
        <v/>
      </c>
      <c r="BE29" s="84" t="str">
        <v/>
      </c>
      <c r="BF29" s="84" t="str">
        <v/>
      </c>
      <c r="BG29" s="84" t="str">
        <v/>
      </c>
      <c r="BH29" s="84" t="str">
        <v/>
      </c>
      <c r="BI29" s="78" t="str">
        <v/>
      </c>
    </row>
    <row r="30" spans="2:61" s="71" customFormat="1" ht="9" customHeight="1" x14ac:dyDescent="0.15">
      <c r="B30" s="79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1"/>
    </row>
    <row r="32" spans="2:61" s="72" customFormat="1" ht="57" customHeight="1" x14ac:dyDescent="0.3">
      <c r="B32" s="72" t="str" cm="1">
        <f t="array" ref="B32:BI32">_xlfn.MAKEARRAY(1,60,_xlfn.LAMBDA(_xlpm.z,_xlpm.s,IF(INDEX(_xlfn.ANCHORARRAY(B29),_xlpm.z,_xlpm.s)&lt;&gt;"",mm3_hash(CONCATENATE(O35,W35,AE35,AM35,AU35)),"")))</f>
        <v/>
      </c>
      <c r="C32" s="72" t="str">
        <v/>
      </c>
      <c r="D32" s="72" t="str">
        <v/>
      </c>
      <c r="E32" s="72" t="str">
        <v/>
      </c>
      <c r="F32" s="72" t="str">
        <v/>
      </c>
      <c r="G32" s="72" t="str">
        <v/>
      </c>
      <c r="H32" s="72" t="str">
        <v/>
      </c>
      <c r="I32" s="72" t="str">
        <v/>
      </c>
      <c r="J32" s="72" t="str">
        <v/>
      </c>
      <c r="K32" s="72" t="str">
        <v/>
      </c>
      <c r="L32" s="72" t="str">
        <v/>
      </c>
      <c r="M32" s="72" t="str">
        <v/>
      </c>
      <c r="N32" s="72" t="str">
        <v/>
      </c>
      <c r="O32" s="72" t="str">
        <v/>
      </c>
      <c r="P32" s="72" t="str">
        <v/>
      </c>
      <c r="Q32" s="72" t="str">
        <v/>
      </c>
      <c r="R32" s="72" t="str">
        <v/>
      </c>
      <c r="S32" s="72" t="str">
        <v/>
      </c>
      <c r="T32" s="72" t="str">
        <v/>
      </c>
      <c r="U32" s="72" t="str">
        <v/>
      </c>
      <c r="V32" s="72" t="str">
        <v/>
      </c>
      <c r="W32" s="72" t="str">
        <v/>
      </c>
      <c r="X32" s="72" t="str">
        <v/>
      </c>
      <c r="Y32" s="72" t="str">
        <v/>
      </c>
      <c r="Z32" s="72" t="str">
        <v/>
      </c>
      <c r="AA32" s="72" t="str">
        <v/>
      </c>
      <c r="AB32" s="72" t="str">
        <v/>
      </c>
      <c r="AC32" s="72" t="str">
        <v>7A4B0FAB</v>
      </c>
      <c r="AD32" s="72" t="str">
        <v/>
      </c>
      <c r="AE32" s="72" t="str">
        <v/>
      </c>
      <c r="AF32" s="72" t="str">
        <v/>
      </c>
      <c r="AG32" s="72" t="str">
        <v/>
      </c>
      <c r="AH32" s="72" t="str">
        <v/>
      </c>
      <c r="AI32" s="67" t="str">
        <v/>
      </c>
      <c r="AJ32" s="72" t="str">
        <v/>
      </c>
      <c r="AK32" s="72" t="str">
        <v/>
      </c>
      <c r="AL32" s="72" t="str">
        <v/>
      </c>
      <c r="AM32" s="72" t="str">
        <v/>
      </c>
      <c r="AN32" s="72" t="str">
        <v/>
      </c>
      <c r="AO32" s="72" t="str">
        <v/>
      </c>
      <c r="AP32" s="72" t="str">
        <v/>
      </c>
      <c r="AQ32" s="72" t="str">
        <v/>
      </c>
      <c r="AR32" s="72" t="str">
        <v/>
      </c>
      <c r="AS32" s="72" t="str">
        <v/>
      </c>
      <c r="AT32" s="72" t="str">
        <v/>
      </c>
      <c r="AU32" s="72" t="str">
        <v/>
      </c>
      <c r="AV32" s="72" t="str">
        <v/>
      </c>
      <c r="AW32" s="72" t="str">
        <v/>
      </c>
      <c r="AX32" s="72" t="str">
        <v/>
      </c>
      <c r="AY32" s="72" t="str">
        <v/>
      </c>
      <c r="AZ32" s="72" t="str">
        <v/>
      </c>
      <c r="BA32" s="72" t="str">
        <v/>
      </c>
      <c r="BB32" s="72" t="str">
        <v/>
      </c>
      <c r="BC32" s="72" t="str">
        <v/>
      </c>
      <c r="BD32" s="72" t="str">
        <v/>
      </c>
      <c r="BE32" s="72" t="str">
        <v/>
      </c>
      <c r="BF32" s="72" t="str">
        <v/>
      </c>
      <c r="BG32" s="72" t="str">
        <v/>
      </c>
      <c r="BH32" s="72" t="str">
        <v/>
      </c>
      <c r="BI32" s="72" t="str">
        <v/>
      </c>
    </row>
    <row r="33" spans="2:61" ht="5.4" customHeight="1" x14ac:dyDescent="0.3"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</row>
    <row r="34" spans="2:61" x14ac:dyDescent="0.3">
      <c r="B34" s="68"/>
      <c r="BI34" s="68"/>
    </row>
    <row r="35" spans="2:61" ht="14.4" customHeight="1" x14ac:dyDescent="0.3">
      <c r="M35" s="54"/>
      <c r="N35" s="55"/>
      <c r="O35" s="147" t="str" cm="1">
        <f t="array" ref="O35">mm3_hash(M40&amp;Q40)</f>
        <v>280AB3E4</v>
      </c>
      <c r="P35" s="147"/>
      <c r="Q35" s="55"/>
      <c r="R35" s="56"/>
      <c r="U35" s="54"/>
      <c r="V35" s="55"/>
      <c r="W35" s="147" t="str" cm="1">
        <f t="array" ref="W35">mm3_hash(U40&amp;Y40)</f>
        <v>5A9DE0C0</v>
      </c>
      <c r="X35" s="147"/>
      <c r="Y35" s="55"/>
      <c r="Z35" s="56"/>
      <c r="AC35" s="54"/>
      <c r="AD35" s="55"/>
      <c r="AE35" s="147" t="str" cm="1">
        <f t="array" ref="AE35">mm3_hash(AC40&amp;AG40)</f>
        <v>62554267</v>
      </c>
      <c r="AF35" s="147"/>
      <c r="AG35" s="55"/>
      <c r="AH35" s="56"/>
      <c r="AK35" s="54"/>
      <c r="AL35" s="55"/>
      <c r="AM35" s="147" t="str" cm="1">
        <f t="array" ref="AM35">mm3_hash(AK40&amp;AO40)</f>
        <v>8A7BD599</v>
      </c>
      <c r="AN35" s="147"/>
      <c r="AO35" s="55"/>
      <c r="AP35" s="56"/>
      <c r="AS35" s="54"/>
      <c r="AT35" s="55"/>
      <c r="AU35" s="147" t="str" cm="1">
        <f t="array" ref="AU35">mm3_hash(AS40&amp;AW40)</f>
        <v>9BC8542E</v>
      </c>
      <c r="AV35" s="147"/>
      <c r="AW35" s="55"/>
      <c r="AX35" s="56"/>
    </row>
    <row r="36" spans="2:61" x14ac:dyDescent="0.3">
      <c r="M36" s="57"/>
      <c r="O36" s="148"/>
      <c r="P36" s="148"/>
      <c r="R36" s="58"/>
      <c r="U36" s="57"/>
      <c r="W36" s="148"/>
      <c r="X36" s="148"/>
      <c r="Z36" s="58"/>
      <c r="AC36" s="57"/>
      <c r="AE36" s="148"/>
      <c r="AF36" s="148"/>
      <c r="AH36" s="58"/>
      <c r="AK36" s="57"/>
      <c r="AM36" s="148"/>
      <c r="AN36" s="148"/>
      <c r="AP36" s="58"/>
      <c r="AS36" s="57"/>
      <c r="AU36" s="148"/>
      <c r="AV36" s="148"/>
      <c r="AX36" s="58"/>
    </row>
    <row r="37" spans="2:61" x14ac:dyDescent="0.3">
      <c r="M37" s="57"/>
      <c r="O37" s="148"/>
      <c r="P37" s="148"/>
      <c r="R37" s="58"/>
      <c r="U37" s="57"/>
      <c r="W37" s="148"/>
      <c r="X37" s="148"/>
      <c r="Z37" s="58"/>
      <c r="AC37" s="57"/>
      <c r="AE37" s="148"/>
      <c r="AF37" s="148"/>
      <c r="AH37" s="58"/>
      <c r="AK37" s="57"/>
      <c r="AM37" s="148"/>
      <c r="AN37" s="148"/>
      <c r="AP37" s="58"/>
      <c r="AS37" s="57"/>
      <c r="AU37" s="148"/>
      <c r="AV37" s="148"/>
      <c r="AX37" s="58"/>
    </row>
    <row r="38" spans="2:61" x14ac:dyDescent="0.3">
      <c r="M38" s="57"/>
      <c r="O38" s="148"/>
      <c r="P38" s="148"/>
      <c r="R38" s="58"/>
      <c r="U38" s="57"/>
      <c r="W38" s="148"/>
      <c r="X38" s="148"/>
      <c r="Z38" s="58"/>
      <c r="AC38" s="57"/>
      <c r="AE38" s="148"/>
      <c r="AF38" s="148"/>
      <c r="AH38" s="58"/>
      <c r="AK38" s="57"/>
      <c r="AM38" s="148"/>
      <c r="AN38" s="148"/>
      <c r="AP38" s="58"/>
      <c r="AS38" s="57"/>
      <c r="AU38" s="148"/>
      <c r="AV38" s="148"/>
      <c r="AX38" s="58"/>
    </row>
    <row r="39" spans="2:61" x14ac:dyDescent="0.3">
      <c r="M39" s="57"/>
      <c r="R39" s="58"/>
      <c r="U39" s="57"/>
      <c r="Z39" s="58"/>
      <c r="AC39" s="57"/>
      <c r="AH39" s="58"/>
      <c r="AK39" s="57"/>
      <c r="AP39" s="58"/>
      <c r="AS39" s="57"/>
      <c r="AX39" s="58"/>
    </row>
    <row r="40" spans="2:61" ht="14.4" customHeight="1" x14ac:dyDescent="0.3">
      <c r="M40" s="158" t="str" cm="1">
        <f t="array" ref="M40">mm3_hash(M47&amp;N47)</f>
        <v>8852ED7F</v>
      </c>
      <c r="N40" s="148"/>
      <c r="Q40" s="148" t="str" cm="1">
        <f t="array" ref="Q40">mm3_hash(Q47&amp;R47)</f>
        <v>D428E271</v>
      </c>
      <c r="R40" s="152"/>
      <c r="U40" s="158" t="str" cm="1">
        <f t="array" ref="U40">mm3_hash(U47&amp;V47)</f>
        <v>A28F911B</v>
      </c>
      <c r="V40" s="148"/>
      <c r="Y40" s="148" t="str" cm="1">
        <f t="array" ref="Y40">mm3_hash(Y47&amp;Z47)</f>
        <v>3D37C61C</v>
      </c>
      <c r="Z40" s="152"/>
      <c r="AC40" s="158" t="str" cm="1">
        <f t="array" ref="AC40">mm3_hash(AC47&amp;AD47)</f>
        <v>6D649381</v>
      </c>
      <c r="AD40" s="148"/>
      <c r="AG40" s="148" t="str" cm="1">
        <f t="array" ref="AG40">mm3_hash(AG47&amp;AH47)</f>
        <v>302E2EE4</v>
      </c>
      <c r="AH40" s="152"/>
      <c r="AK40" s="158" t="str" cm="1">
        <f t="array" ref="AK40">mm3_hash(AK47&amp;AL47)</f>
        <v>6A4DB8FE</v>
      </c>
      <c r="AL40" s="148"/>
      <c r="AO40" s="148" t="str" cm="1">
        <f t="array" ref="AO40">mm3_hash(AO47&amp;AP47)</f>
        <v>1CDE2B33</v>
      </c>
      <c r="AP40" s="152"/>
      <c r="AS40" s="158" t="str" cm="1">
        <f t="array" ref="AS40">mm3_hash(AS47&amp;AT47)</f>
        <v>B9819947</v>
      </c>
      <c r="AT40" s="148"/>
      <c r="AW40" s="148" t="str" cm="1">
        <f t="array" ref="AW40">mm3_hash(AW47&amp;AX47)</f>
        <v>933A1519</v>
      </c>
      <c r="AX40" s="152"/>
    </row>
    <row r="41" spans="2:61" x14ac:dyDescent="0.3">
      <c r="M41" s="158"/>
      <c r="N41" s="148"/>
      <c r="Q41" s="148"/>
      <c r="R41" s="152"/>
      <c r="U41" s="158"/>
      <c r="V41" s="148"/>
      <c r="Y41" s="148"/>
      <c r="Z41" s="152"/>
      <c r="AC41" s="158"/>
      <c r="AD41" s="148"/>
      <c r="AG41" s="148"/>
      <c r="AH41" s="152"/>
      <c r="AK41" s="158"/>
      <c r="AL41" s="148"/>
      <c r="AO41" s="148"/>
      <c r="AP41" s="152"/>
      <c r="AS41" s="158"/>
      <c r="AT41" s="148"/>
      <c r="AW41" s="148"/>
      <c r="AX41" s="152"/>
    </row>
    <row r="42" spans="2:61" x14ac:dyDescent="0.3">
      <c r="M42" s="158"/>
      <c r="N42" s="148"/>
      <c r="Q42" s="148"/>
      <c r="R42" s="152"/>
      <c r="U42" s="158"/>
      <c r="V42" s="148"/>
      <c r="Y42" s="148"/>
      <c r="Z42" s="152"/>
      <c r="AC42" s="158"/>
      <c r="AD42" s="148"/>
      <c r="AG42" s="148"/>
      <c r="AH42" s="152"/>
      <c r="AK42" s="158"/>
      <c r="AL42" s="148"/>
      <c r="AO42" s="148"/>
      <c r="AP42" s="152"/>
      <c r="AS42" s="158"/>
      <c r="AT42" s="148"/>
      <c r="AW42" s="148"/>
      <c r="AX42" s="152"/>
    </row>
    <row r="43" spans="2:61" x14ac:dyDescent="0.3">
      <c r="M43" s="158"/>
      <c r="N43" s="148"/>
      <c r="Q43" s="148"/>
      <c r="R43" s="152"/>
      <c r="U43" s="158"/>
      <c r="V43" s="148"/>
      <c r="Y43" s="148"/>
      <c r="Z43" s="152"/>
      <c r="AC43" s="158"/>
      <c r="AD43" s="148"/>
      <c r="AG43" s="148"/>
      <c r="AH43" s="152"/>
      <c r="AK43" s="158"/>
      <c r="AL43" s="148"/>
      <c r="AO43" s="148"/>
      <c r="AP43" s="152"/>
      <c r="AS43" s="158"/>
      <c r="AT43" s="148"/>
      <c r="AW43" s="148"/>
      <c r="AX43" s="152"/>
    </row>
    <row r="44" spans="2:61" x14ac:dyDescent="0.3">
      <c r="M44" s="57"/>
      <c r="R44" s="58"/>
      <c r="U44" s="57"/>
      <c r="Z44" s="58"/>
      <c r="AC44" s="57"/>
      <c r="AH44" s="58"/>
      <c r="AK44" s="57"/>
      <c r="AP44" s="58"/>
      <c r="AS44" s="57"/>
      <c r="AX44" s="58"/>
    </row>
    <row r="45" spans="2:61" x14ac:dyDescent="0.3">
      <c r="M45" s="57"/>
      <c r="R45" s="58"/>
      <c r="U45" s="57"/>
      <c r="Z45" s="58"/>
      <c r="AC45" s="57"/>
      <c r="AH45" s="58"/>
      <c r="AK45" s="57"/>
      <c r="AP45" s="58"/>
      <c r="AS45" s="57"/>
      <c r="AX45" s="58"/>
    </row>
    <row r="46" spans="2:61" ht="14.4" customHeight="1" x14ac:dyDescent="0.3">
      <c r="J46" s="123" t="s">
        <v>33</v>
      </c>
      <c r="M46" s="69">
        <v>1</v>
      </c>
      <c r="N46" s="73">
        <v>2</v>
      </c>
      <c r="O46" s="73"/>
      <c r="P46" s="73"/>
      <c r="Q46" s="73">
        <v>3</v>
      </c>
      <c r="R46" s="70">
        <v>4</v>
      </c>
      <c r="U46" s="69">
        <v>1</v>
      </c>
      <c r="V46" s="73">
        <v>2</v>
      </c>
      <c r="W46" s="73"/>
      <c r="X46" s="73"/>
      <c r="Y46" s="73">
        <v>3</v>
      </c>
      <c r="Z46" s="70">
        <v>4</v>
      </c>
      <c r="AC46" s="69">
        <v>1</v>
      </c>
      <c r="AD46" s="73">
        <v>2</v>
      </c>
      <c r="AE46" s="73"/>
      <c r="AF46" s="73"/>
      <c r="AG46" s="73">
        <v>3</v>
      </c>
      <c r="AH46" s="70">
        <v>4</v>
      </c>
      <c r="AK46" s="69">
        <v>1</v>
      </c>
      <c r="AL46" s="73">
        <v>2</v>
      </c>
      <c r="AM46" s="73"/>
      <c r="AN46" s="73"/>
      <c r="AO46" s="73">
        <v>3</v>
      </c>
      <c r="AP46" s="70">
        <v>4</v>
      </c>
      <c r="AS46" s="69">
        <v>1</v>
      </c>
      <c r="AT46" s="73">
        <v>2</v>
      </c>
      <c r="AU46" s="73"/>
      <c r="AV46" s="73"/>
      <c r="AW46" s="73">
        <v>3</v>
      </c>
      <c r="AX46" s="70">
        <v>4</v>
      </c>
      <c r="BB46" s="38"/>
      <c r="BD46" s="38"/>
    </row>
    <row r="47" spans="2:61" ht="14.4" customHeight="1" x14ac:dyDescent="0.3">
      <c r="J47" s="123"/>
      <c r="M47" s="151" t="str" cm="1">
        <f t="array" ref="M47">mm3_hash(M52)</f>
        <v>578FD050</v>
      </c>
      <c r="N47" s="153" t="str" cm="1">
        <f t="array" ref="N47">mm3_hash(N52)</f>
        <v>42295AED</v>
      </c>
      <c r="O47" s="82"/>
      <c r="P47" s="82"/>
      <c r="Q47" s="153" t="str" cm="1">
        <f t="array" ref="Q47">mm3_hash(Q52)</f>
        <v>1D6F63F9</v>
      </c>
      <c r="R47" s="154" t="str" cm="1">
        <f t="array" ref="R47">mm3_hash(R52)</f>
        <v>19F8BEDF</v>
      </c>
      <c r="S47" s="82"/>
      <c r="T47" s="82"/>
      <c r="U47" s="151" t="str" cm="1">
        <f t="array" ref="U47">mm3_hash(U52)</f>
        <v>09124652</v>
      </c>
      <c r="V47" s="153" t="str" cm="1">
        <f t="array" ref="V47">mm3_hash(V52)</f>
        <v>FBC2A676</v>
      </c>
      <c r="W47" s="82"/>
      <c r="X47" s="82"/>
      <c r="Y47" s="153" t="str" cm="1">
        <f t="array" ref="Y47">mm3_hash(Y52)</f>
        <v>0070A082</v>
      </c>
      <c r="Z47" s="154" t="str" cm="1">
        <f t="array" ref="Z47">mm3_hash(Z52)</f>
        <v>B316A6C7</v>
      </c>
      <c r="AA47" s="82"/>
      <c r="AB47" s="82"/>
      <c r="AC47" s="151" t="str" cm="1">
        <f t="array" ref="AC47">mm3_hash(AC52)</f>
        <v>C8B575F6</v>
      </c>
      <c r="AD47" s="153" t="str" cm="1">
        <f t="array" ref="AD47">mm3_hash(AD52)</f>
        <v>2E4F4CF4</v>
      </c>
      <c r="AE47" s="82"/>
      <c r="AF47" s="82"/>
      <c r="AG47" s="153" t="str" cm="1">
        <f t="array" ref="AG47">mm3_hash(AG52)</f>
        <v>9CF70A87</v>
      </c>
      <c r="AH47" s="154" t="str" cm="1">
        <f t="array" ref="AH47">mm3_hash(AH52)</f>
        <v>BEE2CBDF</v>
      </c>
      <c r="AI47" s="82"/>
      <c r="AJ47" s="82"/>
      <c r="AK47" s="151" t="str" cm="1">
        <f t="array" ref="AK47">mm3_hash(AK52)</f>
        <v>EF66F93C</v>
      </c>
      <c r="AL47" s="153" t="str" cm="1">
        <f t="array" ref="AL47">mm3_hash(AL52)</f>
        <v>F4BB6927</v>
      </c>
      <c r="AM47" s="82"/>
      <c r="AN47" s="82"/>
      <c r="AO47" s="153" t="str" cm="1">
        <f t="array" ref="AO47">mm3_hash(AO52)</f>
        <v>073A330C</v>
      </c>
      <c r="AP47" s="154" t="str" cm="1">
        <f t="array" ref="AP47">mm3_hash(AP52)</f>
        <v>C36F5EB4</v>
      </c>
      <c r="AQ47" s="82"/>
      <c r="AR47" s="82"/>
      <c r="AS47" s="151" t="str" cm="1">
        <f t="array" ref="AS47">mm3_hash(AS52)</f>
        <v>0D8A844B</v>
      </c>
      <c r="AT47" s="153" t="str" cm="1">
        <f t="array" ref="AT47">mm3_hash(AT52)</f>
        <v>F85F606C</v>
      </c>
      <c r="AU47" s="82"/>
      <c r="AV47" s="82"/>
      <c r="AW47" s="153" t="str" cm="1">
        <f t="array" ref="AW47">mm3_hash(AW52)</f>
        <v>41AD1DCB</v>
      </c>
      <c r="AX47" s="154" t="str" cm="1">
        <f t="array" ref="AX47">mm3_hash(AX52)</f>
        <v>0CBACDCA</v>
      </c>
      <c r="BB47" s="38"/>
      <c r="BD47" s="38"/>
    </row>
    <row r="48" spans="2:61" x14ac:dyDescent="0.3">
      <c r="J48" s="123"/>
      <c r="M48" s="151"/>
      <c r="N48" s="153"/>
      <c r="O48" s="82"/>
      <c r="P48" s="82"/>
      <c r="Q48" s="153"/>
      <c r="R48" s="154"/>
      <c r="S48" s="82"/>
      <c r="T48" s="82"/>
      <c r="U48" s="151"/>
      <c r="V48" s="153"/>
      <c r="W48" s="82"/>
      <c r="X48" s="82"/>
      <c r="Y48" s="153"/>
      <c r="Z48" s="154"/>
      <c r="AA48" s="82"/>
      <c r="AB48" s="82"/>
      <c r="AC48" s="151"/>
      <c r="AD48" s="153"/>
      <c r="AE48" s="82"/>
      <c r="AF48" s="82"/>
      <c r="AG48" s="153"/>
      <c r="AH48" s="154"/>
      <c r="AI48" s="82"/>
      <c r="AJ48" s="82"/>
      <c r="AK48" s="151"/>
      <c r="AL48" s="153"/>
      <c r="AM48" s="82"/>
      <c r="AN48" s="82"/>
      <c r="AO48" s="153"/>
      <c r="AP48" s="154"/>
      <c r="AQ48" s="82"/>
      <c r="AR48" s="82"/>
      <c r="AS48" s="151"/>
      <c r="AT48" s="153"/>
      <c r="AU48" s="82"/>
      <c r="AV48" s="82"/>
      <c r="AW48" s="153"/>
      <c r="AX48" s="154"/>
      <c r="BB48" s="38"/>
      <c r="BD48" s="38"/>
    </row>
    <row r="49" spans="10:56" x14ac:dyDescent="0.3">
      <c r="J49" s="123"/>
      <c r="M49" s="151"/>
      <c r="N49" s="153"/>
      <c r="O49" s="82"/>
      <c r="P49" s="82"/>
      <c r="Q49" s="153"/>
      <c r="R49" s="154"/>
      <c r="S49" s="82"/>
      <c r="T49" s="82"/>
      <c r="U49" s="151"/>
      <c r="V49" s="153"/>
      <c r="W49" s="82"/>
      <c r="X49" s="82"/>
      <c r="Y49" s="153"/>
      <c r="Z49" s="154"/>
      <c r="AA49" s="82"/>
      <c r="AB49" s="82"/>
      <c r="AC49" s="151"/>
      <c r="AD49" s="153"/>
      <c r="AE49" s="82"/>
      <c r="AF49" s="82"/>
      <c r="AG49" s="153"/>
      <c r="AH49" s="154"/>
      <c r="AI49" s="82"/>
      <c r="AJ49" s="82"/>
      <c r="AK49" s="151"/>
      <c r="AL49" s="153"/>
      <c r="AM49" s="82"/>
      <c r="AN49" s="82"/>
      <c r="AO49" s="153"/>
      <c r="AP49" s="154"/>
      <c r="AQ49" s="82"/>
      <c r="AR49" s="82"/>
      <c r="AS49" s="151"/>
      <c r="AT49" s="153"/>
      <c r="AU49" s="82"/>
      <c r="AV49" s="82"/>
      <c r="AW49" s="153"/>
      <c r="AX49" s="154"/>
      <c r="BB49" s="38"/>
      <c r="BD49" s="38"/>
    </row>
    <row r="50" spans="10:56" x14ac:dyDescent="0.3">
      <c r="J50" s="123"/>
      <c r="M50" s="151"/>
      <c r="N50" s="153"/>
      <c r="O50" s="82"/>
      <c r="P50" s="82"/>
      <c r="Q50" s="153"/>
      <c r="R50" s="154"/>
      <c r="S50" s="82"/>
      <c r="T50" s="82"/>
      <c r="U50" s="151"/>
      <c r="V50" s="153"/>
      <c r="W50" s="82"/>
      <c r="X50" s="82"/>
      <c r="Y50" s="153"/>
      <c r="Z50" s="154"/>
      <c r="AA50" s="82"/>
      <c r="AB50" s="82"/>
      <c r="AC50" s="151"/>
      <c r="AD50" s="153"/>
      <c r="AE50" s="82"/>
      <c r="AF50" s="82"/>
      <c r="AG50" s="153"/>
      <c r="AH50" s="154"/>
      <c r="AI50" s="82"/>
      <c r="AJ50" s="82"/>
      <c r="AK50" s="151"/>
      <c r="AL50" s="153"/>
      <c r="AM50" s="82"/>
      <c r="AN50" s="82"/>
      <c r="AO50" s="153"/>
      <c r="AP50" s="154"/>
      <c r="AQ50" s="82"/>
      <c r="AR50" s="82"/>
      <c r="AS50" s="151"/>
      <c r="AT50" s="153"/>
      <c r="AU50" s="82"/>
      <c r="AV50" s="82"/>
      <c r="AW50" s="153"/>
      <c r="AX50" s="154"/>
      <c r="BD50" s="38"/>
    </row>
    <row r="51" spans="10:56" x14ac:dyDescent="0.3">
      <c r="M51" s="57"/>
      <c r="R51" s="58"/>
      <c r="U51" s="57"/>
      <c r="Z51" s="58"/>
      <c r="AC51" s="57"/>
      <c r="AH51" s="58"/>
      <c r="AK51" s="57"/>
      <c r="AP51" s="58"/>
      <c r="AS51" s="57"/>
      <c r="AX51" s="58"/>
    </row>
    <row r="52" spans="10:56" ht="14.4" customHeight="1" x14ac:dyDescent="0.3">
      <c r="J52" s="123" t="s">
        <v>34</v>
      </c>
      <c r="M52" s="119" t="str" cm="1">
        <f t="array" ref="M52">mm3_hash($AO$2&amp;$N$7&amp;$P$7&amp;$R$7&amp;$T$7&amp;M57&amp;M46)</f>
        <v>336852B4</v>
      </c>
      <c r="N52" s="123" t="str" cm="1">
        <f t="array" ref="N52">mm3_hash($AO$2&amp;$N$7&amp;$P$7&amp;$R$7&amp;$T$7&amp;M57&amp;N46)</f>
        <v>1EC67C81</v>
      </c>
      <c r="P52" s="38"/>
      <c r="Q52" s="123" t="str" cm="1">
        <f t="array" ref="Q52">mm3_hash($AO$2&amp;$N$7&amp;$P$7&amp;$R$7&amp;$T$7&amp;M57&amp;Q46)</f>
        <v>2E4AE764</v>
      </c>
      <c r="R52" s="120" t="str" cm="1">
        <f t="array" ref="R52">mm3_hash($AO$2&amp;$N$7&amp;$P$7&amp;$R$7&amp;$T$7&amp;M57&amp;R46)</f>
        <v>2185D618</v>
      </c>
      <c r="U52" s="119" t="str" cm="1">
        <f t="array" ref="U52">mm3_hash($AO$2&amp;$N$7&amp;$P$7&amp;$R$7&amp;$T$7&amp;U57&amp;U46)</f>
        <v>93EE2014</v>
      </c>
      <c r="V52" s="123" t="str" cm="1">
        <f t="array" ref="V52">mm3_hash($AO$2&amp;$N$7&amp;$P$7&amp;$R$7&amp;$T$7&amp;U57&amp;V46)</f>
        <v>D5395F76</v>
      </c>
      <c r="X52" s="38"/>
      <c r="Y52" s="123" t="str" cm="1">
        <f t="array" ref="Y52">mm3_hash($AO$2&amp;$N$7&amp;$P$7&amp;$R$7&amp;$T$7&amp;U57&amp;Y46)</f>
        <v>2A13A26D</v>
      </c>
      <c r="Z52" s="120" t="str" cm="1">
        <f t="array" ref="Z52">mm3_hash($AO$2&amp;$N$7&amp;$P$7&amp;$R$7&amp;$T$7&amp;U57&amp;Z46)</f>
        <v>42153500</v>
      </c>
      <c r="AA52" s="38"/>
      <c r="AC52" s="119" t="str" cm="1">
        <f t="array" ref="AC52">mm3_hash($AO$2&amp;$N$7&amp;$P$7&amp;$R$7&amp;$T$7&amp;AC57&amp;AC46)</f>
        <v>68FC6959</v>
      </c>
      <c r="AD52" s="123" t="str" cm="1">
        <f t="array" ref="AD52">mm3_hash($AO$2&amp;$N$7&amp;$P$7&amp;$R$7&amp;$T$7&amp;AC57&amp;AD46)</f>
        <v>65CC5C63</v>
      </c>
      <c r="AF52" s="38"/>
      <c r="AG52" s="123" t="str" cm="1">
        <f t="array" ref="AG52">mm3_hash($AO$2&amp;$N$7&amp;$P$7&amp;$R$7&amp;$T$7&amp;AC57&amp;AG46)</f>
        <v>CE9E36AC</v>
      </c>
      <c r="AH52" s="120" t="str" cm="1">
        <f t="array" ref="AH52">mm3_hash($AO$2&amp;$N$7&amp;$P$7&amp;$R$7&amp;$T$7&amp;AC57&amp;AH46)</f>
        <v>3E15CFF1</v>
      </c>
      <c r="AJ52" s="38"/>
      <c r="AK52" s="119" t="str" cm="1">
        <f t="array" ref="AK52">mm3_hash($AO$2&amp;$N$7&amp;$P$7&amp;$R$7&amp;$T$7&amp;AK57&amp;AK46)</f>
        <v>83672028</v>
      </c>
      <c r="AL52" s="123" t="str" cm="1">
        <f t="array" ref="AL52">mm3_hash($AO$2&amp;$N$7&amp;$P$7&amp;$R$7&amp;$T$7&amp;AK57&amp;AL46)</f>
        <v>FD8D9B52</v>
      </c>
      <c r="AN52" s="38"/>
      <c r="AO52" s="123" t="str" cm="1">
        <f t="array" ref="AO52">mm3_hash($AO$2&amp;$N$7&amp;$P$7&amp;$R$7&amp;$T$7&amp;AK57&amp;AO46)</f>
        <v>CE587166</v>
      </c>
      <c r="AP52" s="120" t="str" cm="1">
        <f t="array" ref="AP52">mm3_hash($AO$2&amp;$N$7&amp;$P$7&amp;$R$7&amp;$T$7&amp;AK57&amp;AP46)</f>
        <v>6EE4164D</v>
      </c>
      <c r="AR52" s="38"/>
      <c r="AS52" s="119" t="str" cm="1">
        <f t="array" ref="AS52">mm3_hash($AO$2&amp;$N$7&amp;$P$7&amp;$R$7&amp;$T$7&amp;AS57&amp;AS46)</f>
        <v>8FB98351</v>
      </c>
      <c r="AT52" s="123" t="str" cm="1">
        <f t="array" ref="AT52">mm3_hash($AO$2&amp;$N$7&amp;$P$7&amp;$R$7&amp;$T$7&amp;AS57&amp;AT46)</f>
        <v>2C13C468</v>
      </c>
      <c r="AV52" s="38"/>
      <c r="AW52" s="123" t="str" cm="1">
        <f t="array" ref="AW52">mm3_hash($AO$2&amp;$N$7&amp;$P$7&amp;$R$7&amp;$T$7&amp;AS57&amp;AW46)</f>
        <v>CAAE3151</v>
      </c>
      <c r="AX52" s="120" t="str" cm="1">
        <f t="array" ref="AX52">mm3_hash($AO$2&amp;$N$7&amp;$P$7&amp;$R$7&amp;$T$7&amp;AS57&amp;AX46)</f>
        <v>13BDC494</v>
      </c>
    </row>
    <row r="53" spans="10:56" x14ac:dyDescent="0.3">
      <c r="J53" s="123"/>
      <c r="M53" s="119"/>
      <c r="N53" s="123"/>
      <c r="P53" s="38"/>
      <c r="Q53" s="123"/>
      <c r="R53" s="120"/>
      <c r="U53" s="119"/>
      <c r="V53" s="123"/>
      <c r="X53" s="38"/>
      <c r="Y53" s="123"/>
      <c r="Z53" s="120"/>
      <c r="AA53" s="38"/>
      <c r="AC53" s="119"/>
      <c r="AD53" s="123"/>
      <c r="AF53" s="38"/>
      <c r="AG53" s="123"/>
      <c r="AH53" s="120"/>
      <c r="AJ53" s="38"/>
      <c r="AK53" s="119"/>
      <c r="AL53" s="123"/>
      <c r="AN53" s="38"/>
      <c r="AO53" s="123"/>
      <c r="AP53" s="120"/>
      <c r="AR53" s="38"/>
      <c r="AS53" s="119"/>
      <c r="AT53" s="123"/>
      <c r="AV53" s="38"/>
      <c r="AW53" s="123"/>
      <c r="AX53" s="120"/>
    </row>
    <row r="54" spans="10:56" x14ac:dyDescent="0.3">
      <c r="J54" s="123"/>
      <c r="M54" s="119"/>
      <c r="N54" s="123"/>
      <c r="P54" s="38"/>
      <c r="Q54" s="123"/>
      <c r="R54" s="120"/>
      <c r="U54" s="119"/>
      <c r="V54" s="123"/>
      <c r="X54" s="38"/>
      <c r="Y54" s="123"/>
      <c r="Z54" s="120"/>
      <c r="AA54" s="38"/>
      <c r="AC54" s="119"/>
      <c r="AD54" s="123"/>
      <c r="AF54" s="38"/>
      <c r="AG54" s="123"/>
      <c r="AH54" s="120"/>
      <c r="AJ54" s="38"/>
      <c r="AK54" s="119"/>
      <c r="AL54" s="123"/>
      <c r="AN54" s="38"/>
      <c r="AO54" s="123"/>
      <c r="AP54" s="120"/>
      <c r="AR54" s="38"/>
      <c r="AS54" s="119"/>
      <c r="AT54" s="123"/>
      <c r="AV54" s="38"/>
      <c r="AW54" s="123"/>
      <c r="AX54" s="120"/>
    </row>
    <row r="55" spans="10:56" x14ac:dyDescent="0.3">
      <c r="J55" s="123"/>
      <c r="M55" s="119"/>
      <c r="N55" s="123"/>
      <c r="P55" s="38"/>
      <c r="Q55" s="123"/>
      <c r="R55" s="120"/>
      <c r="U55" s="119"/>
      <c r="V55" s="123"/>
      <c r="X55" s="38"/>
      <c r="Y55" s="123"/>
      <c r="Z55" s="120"/>
      <c r="AA55" s="38"/>
      <c r="AC55" s="119"/>
      <c r="AD55" s="123"/>
      <c r="AF55" s="38"/>
      <c r="AG55" s="123"/>
      <c r="AH55" s="120"/>
      <c r="AJ55" s="38"/>
      <c r="AK55" s="119"/>
      <c r="AL55" s="123"/>
      <c r="AN55" s="38"/>
      <c r="AO55" s="123"/>
      <c r="AP55" s="120"/>
      <c r="AR55" s="38"/>
      <c r="AS55" s="119"/>
      <c r="AT55" s="123"/>
      <c r="AV55" s="38"/>
      <c r="AW55" s="123"/>
      <c r="AX55" s="120"/>
    </row>
    <row r="56" spans="10:56" x14ac:dyDescent="0.3">
      <c r="M56" s="60"/>
      <c r="N56" s="59"/>
      <c r="O56" s="59"/>
      <c r="P56" s="59"/>
      <c r="Q56" s="59"/>
      <c r="R56" s="61"/>
      <c r="U56" s="60"/>
      <c r="V56" s="59"/>
      <c r="W56" s="59"/>
      <c r="X56" s="59"/>
      <c r="Y56" s="59"/>
      <c r="Z56" s="61"/>
      <c r="AC56" s="60"/>
      <c r="AD56" s="59"/>
      <c r="AE56" s="59"/>
      <c r="AF56" s="59"/>
      <c r="AG56" s="59"/>
      <c r="AH56" s="61"/>
      <c r="AK56" s="60"/>
      <c r="AL56" s="59"/>
      <c r="AM56" s="59"/>
      <c r="AN56" s="59"/>
      <c r="AO56" s="59"/>
      <c r="AP56" s="61"/>
      <c r="AS56" s="60"/>
      <c r="AT56" s="59"/>
      <c r="AU56" s="59"/>
      <c r="AV56" s="59"/>
      <c r="AW56" s="59"/>
      <c r="AX56" s="61"/>
    </row>
    <row r="57" spans="10:56" x14ac:dyDescent="0.3">
      <c r="M57" s="155">
        <v>1</v>
      </c>
      <c r="N57" s="156"/>
      <c r="O57" s="156"/>
      <c r="P57" s="156"/>
      <c r="Q57" s="156"/>
      <c r="R57" s="157"/>
      <c r="U57" s="155">
        <v>2</v>
      </c>
      <c r="V57" s="156"/>
      <c r="W57" s="156"/>
      <c r="X57" s="156"/>
      <c r="Y57" s="156"/>
      <c r="Z57" s="157"/>
      <c r="AC57" s="155">
        <v>3</v>
      </c>
      <c r="AD57" s="156"/>
      <c r="AE57" s="156"/>
      <c r="AF57" s="156"/>
      <c r="AG57" s="156"/>
      <c r="AH57" s="157"/>
      <c r="AK57" s="155">
        <v>4</v>
      </c>
      <c r="AL57" s="156"/>
      <c r="AM57" s="156"/>
      <c r="AN57" s="156"/>
      <c r="AO57" s="156"/>
      <c r="AP57" s="157"/>
      <c r="AS57" s="155">
        <v>5</v>
      </c>
      <c r="AT57" s="156"/>
      <c r="AU57" s="156"/>
      <c r="AV57" s="156"/>
      <c r="AW57" s="156"/>
      <c r="AX57" s="157"/>
    </row>
  </sheetData>
  <mergeCells count="101">
    <mergeCell ref="N47:N50"/>
    <mergeCell ref="Q47:Q50"/>
    <mergeCell ref="R47:R50"/>
    <mergeCell ref="U47:U50"/>
    <mergeCell ref="V47:V50"/>
    <mergeCell ref="Y47:Y50"/>
    <mergeCell ref="Z47:Z50"/>
    <mergeCell ref="AC47:AC50"/>
    <mergeCell ref="AD47:AD50"/>
    <mergeCell ref="AO2:AR2"/>
    <mergeCell ref="W8:X8"/>
    <mergeCell ref="Y8:Z8"/>
    <mergeCell ref="W7:X7"/>
    <mergeCell ref="Y7:Z7"/>
    <mergeCell ref="AC5:AD5"/>
    <mergeCell ref="AE5:AF5"/>
    <mergeCell ref="W6:X6"/>
    <mergeCell ref="Y6:Z6"/>
    <mergeCell ref="AA6:AB6"/>
    <mergeCell ref="AC6:AD6"/>
    <mergeCell ref="AE6:AF6"/>
    <mergeCell ref="AA8:AB8"/>
    <mergeCell ref="AC8:AD8"/>
    <mergeCell ref="AE8:AF8"/>
    <mergeCell ref="AK2:AN2"/>
    <mergeCell ref="M57:R57"/>
    <mergeCell ref="U57:Z57"/>
    <mergeCell ref="AC57:AH57"/>
    <mergeCell ref="AK57:AP57"/>
    <mergeCell ref="AS57:AX57"/>
    <mergeCell ref="AM35:AN38"/>
    <mergeCell ref="AU35:AV38"/>
    <mergeCell ref="Q52:Q55"/>
    <mergeCell ref="M40:N43"/>
    <mergeCell ref="Q40:R43"/>
    <mergeCell ref="U40:V43"/>
    <mergeCell ref="Y40:Z43"/>
    <mergeCell ref="AC40:AD43"/>
    <mergeCell ref="AG40:AH43"/>
    <mergeCell ref="AK40:AL43"/>
    <mergeCell ref="AO40:AP43"/>
    <mergeCell ref="AS40:AT43"/>
    <mergeCell ref="AP52:AP55"/>
    <mergeCell ref="AS52:AS55"/>
    <mergeCell ref="AT52:AT55"/>
    <mergeCell ref="V52:V55"/>
    <mergeCell ref="AP47:AP50"/>
    <mergeCell ref="AS47:AS50"/>
    <mergeCell ref="AT47:AT50"/>
    <mergeCell ref="AW40:AX43"/>
    <mergeCell ref="AW52:AW55"/>
    <mergeCell ref="AX52:AX55"/>
    <mergeCell ref="AG52:AG55"/>
    <mergeCell ref="AH52:AH55"/>
    <mergeCell ref="AK52:AK55"/>
    <mergeCell ref="AL52:AL55"/>
    <mergeCell ref="AO52:AO55"/>
    <mergeCell ref="Y52:Y55"/>
    <mergeCell ref="Z52:Z55"/>
    <mergeCell ref="AC52:AC55"/>
    <mergeCell ref="AD52:AD55"/>
    <mergeCell ref="AW47:AW50"/>
    <mergeCell ref="AX47:AX50"/>
    <mergeCell ref="AG47:AG50"/>
    <mergeCell ref="AH47:AH50"/>
    <mergeCell ref="AK47:AK50"/>
    <mergeCell ref="AL47:AL50"/>
    <mergeCell ref="AO47:AO50"/>
    <mergeCell ref="M52:M55"/>
    <mergeCell ref="N52:N55"/>
    <mergeCell ref="R52:R55"/>
    <mergeCell ref="U52:U55"/>
    <mergeCell ref="B2:F2"/>
    <mergeCell ref="G2:M2"/>
    <mergeCell ref="N2:Q2"/>
    <mergeCell ref="N3:AE3"/>
    <mergeCell ref="N6:O6"/>
    <mergeCell ref="P6:Q6"/>
    <mergeCell ref="R6:S6"/>
    <mergeCell ref="T6:U6"/>
    <mergeCell ref="W5:X5"/>
    <mergeCell ref="Y5:Z5"/>
    <mergeCell ref="AA5:AB5"/>
    <mergeCell ref="B3:F3"/>
    <mergeCell ref="O35:P38"/>
    <mergeCell ref="W35:X38"/>
    <mergeCell ref="AE35:AF38"/>
    <mergeCell ref="N4:U5"/>
    <mergeCell ref="J46:J50"/>
    <mergeCell ref="J52:J55"/>
    <mergeCell ref="G3:M3"/>
    <mergeCell ref="M47:M50"/>
    <mergeCell ref="A10:A14"/>
    <mergeCell ref="N7:O7"/>
    <mergeCell ref="P7:Q7"/>
    <mergeCell ref="R7:S7"/>
    <mergeCell ref="T7:U7"/>
    <mergeCell ref="AA7:AB7"/>
    <mergeCell ref="AC7:AD7"/>
    <mergeCell ref="AE7:AF7"/>
    <mergeCell ref="W4:AF4"/>
  </mergeCells>
  <conditionalFormatting sqref="A10:XFD10">
    <cfRule type="expression" dxfId="46" priority="318">
      <formula>A10&lt;&gt;""</formula>
    </cfRule>
  </conditionalFormatting>
  <conditionalFormatting sqref="A11:XFD11">
    <cfRule type="expression" dxfId="45" priority="408">
      <formula>OR(INDEX($A:$ZD,ROW()-1,COLUMN()+3)&lt;&gt;"",INDEX($A:$ZD,ROW()-1,COLUMN()+2)&lt;&gt;"", INDEX($A:$ZD,ROW()-1,COLUMN()+1)&lt;&gt;"")</formula>
    </cfRule>
    <cfRule type="expression" dxfId="44" priority="407">
      <formula>OR(INDEX($A:$ZD,ROW()-1,MAX(COLUMN()-3,1))&lt;&gt;"",INDEX($A:$ZD,ROW()-1,MAX(COLUMN()-2,1))&lt;&gt;"", INDEX($A:$ZD,ROW()-1,MAX(COLUMN()-1,1))&lt;&gt;"")</formula>
    </cfRule>
  </conditionalFormatting>
  <conditionalFormatting sqref="A12:XFD12">
    <cfRule type="expression" dxfId="43" priority="341">
      <formula>OR(INDEX($A:$ZD,ROW()-2,MAX(COLUMN()-5,1))&lt;&gt;"",INDEX($A:$ZD,ROW()-2,MAX(COLUMN()-4,1))&lt;&gt;"", INDEX($A:$ZD,ROW()-2,MAX(COLUMN()-3,1))&lt;&gt;"")</formula>
    </cfRule>
    <cfRule type="expression" dxfId="42" priority="342">
      <formula>OR(INDEX($A:$ZD,ROW()-2,COLUMN()+5)&lt;&gt;"",INDEX($A:$ZD,ROW()-2,COLUMN()+4)&lt;&gt;"", INDEX($A:$ZD,ROW()-2,COLUMN()+3)&lt;&gt;"")</formula>
    </cfRule>
  </conditionalFormatting>
  <conditionalFormatting sqref="A13:XFD13">
    <cfRule type="expression" dxfId="41" priority="347">
      <formula>OR(INDEX($A:$ZD,ROW()-3,MAX(COLUMN()-2,1))&lt;&gt;"",INDEX($A:$ZD,ROW()-3,MAX(COLUMN()-6,1))&lt;&gt;"")</formula>
    </cfRule>
    <cfRule type="expression" dxfId="40" priority="348">
      <formula>OR(INDEX($A:$ZD,ROW()-3,COLUMN()+6)&lt;&gt;"",INDEX($A:$ZD,ROW()-3,COLUMN()+2)&lt;&gt;"")</formula>
    </cfRule>
  </conditionalFormatting>
  <conditionalFormatting sqref="A14:XFD14">
    <cfRule type="expression" dxfId="39" priority="432">
      <formula>OR(INDEX($A:$ZD,ROW()-4,COLUMN()+7)&lt;&gt;"",INDEX($A:$ZD,ROW()-4,COLUMN()+5)&lt;&gt;"",INDEX($A:$ZD,ROW()-4,COLUMN()+3)&lt;&gt;"",INDEX($A:$ZD,ROW()-4,COLUMN()+1)&lt;&gt;"")</formula>
    </cfRule>
    <cfRule type="expression" dxfId="38" priority="431">
      <formula>OR(INDEX($A:$ZD,ROW()-4,MAX(COLUMN()-7,1))&lt;&gt;"",INDEX($A:$ZD,ROW()-4,MAX(COLUMN()-5,1))&lt;&gt;"",INDEX($A:$ZD,ROW()-4,MAX(COLUMN()-3,1))&lt;&gt;"",INDEX($A:$ZD,ROW()-4,MAX(COLUMN()-1,1))&lt;&gt;"")</formula>
    </cfRule>
  </conditionalFormatting>
  <conditionalFormatting sqref="A15:XFD15">
    <cfRule type="expression" dxfId="37" priority="216">
      <formula>A14&lt;&gt;""</formula>
    </cfRule>
  </conditionalFormatting>
  <conditionalFormatting sqref="A16:XFD16">
    <cfRule type="expression" dxfId="36" priority="413">
      <formula>OR(INDEX($A:$ZD,ROW()-2,MAX(COLUMN()-3,1))&lt;&gt;"",INDEX($A:$ZD,ROW()-2,MAX(COLUMN()-2,1))&lt;&gt;"", INDEX($A:$ZD,ROW()-2,MAX(COLUMN()-1,1))&lt;&gt;"")</formula>
    </cfRule>
    <cfRule type="expression" dxfId="35" priority="414">
      <formula>OR(INDEX($A:$ZD,ROW()-2,COLUMN()+3)&lt;&gt;"",INDEX($A:$ZD,ROW()-2,COLUMN()+2)&lt;&gt;"", INDEX($A:$ZD,ROW()-2,COLUMN()+1)&lt;&gt;"")</formula>
    </cfRule>
  </conditionalFormatting>
  <conditionalFormatting sqref="A17:XFD17">
    <cfRule type="expression" dxfId="34" priority="390">
      <formula>OR(INDEX($A:$ZD,ROW()-3,COLUMN()+5)&lt;&gt;"",INDEX($A:$ZD,ROW()-3,COLUMN()+4)&lt;&gt;"", INDEX($A:$ZD,ROW()-3,COLUMN()+3)&lt;&gt;"")</formula>
    </cfRule>
    <cfRule type="expression" dxfId="33" priority="389">
      <formula>OR(INDEX($A:$ZD,ROW()-3,MAX(COLUMN()-5,1))&lt;&gt;"",INDEX($A:$ZD,ROW()-3,MAX(COLUMN()-4,1))&lt;&gt;"", INDEX($A:$ZD,ROW()-3,MAX(COLUMN()-3,1))&lt;&gt;"")</formula>
    </cfRule>
  </conditionalFormatting>
  <conditionalFormatting sqref="A18:XFD18">
    <cfRule type="expression" dxfId="32" priority="371">
      <formula>OR(INDEX($A:$ZD,ROW()-4,MAX(COLUMN()-2,1))&lt;&gt;"",INDEX($A:$ZD,ROW()-4,MAX(COLUMN()-6,1))&lt;&gt;"")</formula>
    </cfRule>
    <cfRule type="expression" dxfId="31" priority="372">
      <formula>OR(INDEX($A:$ZD,ROW()-4,COLUMN()+6)&lt;&gt;"",INDEX($A:$ZD,ROW()-4,COLUMN()+2)&lt;&gt;"")</formula>
    </cfRule>
  </conditionalFormatting>
  <conditionalFormatting sqref="A19:XFD19">
    <cfRule type="expression" dxfId="30" priority="353">
      <formula>OR(INDEX($A:$ZD,ROW()-5,MAX(COLUMN()-7,1))&lt;&gt;"",INDEX($A:$ZD,ROW()-5,MAX(COLUMN()-5,1))&lt;&gt;"",INDEX($A:$ZD,ROW()-5,MAX(COLUMN()-3,1))&lt;&gt;"",INDEX($A:$ZD,ROW()-5,MAX(COLUMN()-1,1))&lt;&gt;"")</formula>
    </cfRule>
    <cfRule type="expression" dxfId="29" priority="354">
      <formula>OR(INDEX($A:$ZD,ROW()-5,COLUMN()+7)&lt;&gt;"",INDEX($A:$ZD,ROW()-5,COLUMN()+5)&lt;&gt;"",INDEX($A:$ZD,ROW()-5,COLUMN()+3)&lt;&gt;"",INDEX($A:$ZD,ROW()-5,COLUMN()+1)&lt;&gt;"")</formula>
    </cfRule>
  </conditionalFormatting>
  <conditionalFormatting sqref="A20:XFD20">
    <cfRule type="expression" dxfId="28" priority="62">
      <formula>A19&lt;&gt;""</formula>
    </cfRule>
  </conditionalFormatting>
  <conditionalFormatting sqref="A21:XFD21">
    <cfRule type="expression" dxfId="27" priority="425">
      <formula>OR(INDEX($A:$ZD,ROW()-2,COLUMN()+3)&lt;&gt;"",INDEX($A:$ZD,ROW()-2,COLUMN()+2)&lt;&gt;"", INDEX($A:$ZD,ROW()-2,COLUMN()+1)&lt;&gt;"")</formula>
    </cfRule>
    <cfRule type="expression" dxfId="26" priority="426">
      <formula>OR(INDEX($A:$ZD,ROW()-2,MAX(COLUMN()-3,1))&lt;&gt;"",INDEX($A:$ZD,ROW()-2,MAX(COLUMN()-2,1))&lt;&gt;"", INDEX($A:$ZD,ROW()-2,MAX(COLUMN()-1,1))&lt;&gt;"")</formula>
    </cfRule>
  </conditionalFormatting>
  <conditionalFormatting sqref="A22:XFD22">
    <cfRule type="expression" dxfId="25" priority="402">
      <formula>OR(INDEX($A:$ZD,ROW()-3,MAX(COLUMN()-5,1))&lt;&gt;"",INDEX($A:$ZD,ROW()-3,MAX(COLUMN()-4,1))&lt;&gt;"", INDEX($A:$ZD,ROW()-3,MAX(COLUMN()-3,1))&lt;&gt;"")</formula>
    </cfRule>
    <cfRule type="expression" dxfId="24" priority="401">
      <formula>OR(INDEX($A:$ZD,ROW()-3,COLUMN()+5)&lt;&gt;"",INDEX($A:$ZD,ROW()-3,COLUMN()+4)&lt;&gt;"", INDEX($A:$ZD,ROW()-3,COLUMN()+3)&lt;&gt;"")</formula>
    </cfRule>
  </conditionalFormatting>
  <conditionalFormatting sqref="A23:XFD23">
    <cfRule type="expression" dxfId="23" priority="384">
      <formula>OR(INDEX($A:$ZD,ROW()-4,MAX(COLUMN()-2,1))&lt;&gt;"",INDEX($A:$ZD,ROW()-4,MAX(COLUMN()-6,1))&lt;&gt;"")</formula>
    </cfRule>
    <cfRule type="expression" dxfId="22" priority="383">
      <formula>OR(INDEX($A:$ZD,ROW()-4,COLUMN()+6)&lt;&gt;"",INDEX($A:$ZD,ROW()-4,COLUMN()+2)&lt;&gt;"")</formula>
    </cfRule>
  </conditionalFormatting>
  <conditionalFormatting sqref="A24:XFD24">
    <cfRule type="expression" dxfId="21" priority="365">
      <formula>OR(INDEX($A:$ZD,ROW()-5,COLUMN()+7)&lt;&gt;"",INDEX($A:$ZD,ROW()-5,COLUMN()+5)&lt;&gt;"",INDEX($A:$ZD,ROW()-5,COLUMN()+3)&lt;&gt;"",INDEX($A:$ZD,ROW()-5,COLUMN()+1)&lt;&gt;"")</formula>
    </cfRule>
    <cfRule type="expression" dxfId="20" priority="366">
      <formula>OR(INDEX($A:$ZD,ROW()-5,MAX(COLUMN()-7,1))&lt;&gt;"",INDEX($A:$ZD,ROW()-5,MAX(COLUMN()-5,1))&lt;&gt;"",INDEX($A:$ZD,ROW()-5,MAX(COLUMN()-3,1))&lt;&gt;"",INDEX($A:$ZD,ROW()-5,MAX(COLUMN()-1,1))&lt;&gt;"")</formula>
    </cfRule>
  </conditionalFormatting>
  <conditionalFormatting sqref="A25:XFD25">
    <cfRule type="expression" dxfId="19" priority="53">
      <formula>A24&lt;&gt;""</formula>
    </cfRule>
  </conditionalFormatting>
  <conditionalFormatting sqref="A26:XFD26">
    <cfRule type="expression" dxfId="18" priority="419">
      <formula>OR(INDEX($A:$ZD,ROW()-2,COLUMN()+3)&lt;&gt;"",INDEX($A:$ZD,ROW()-2,COLUMN()+2)&lt;&gt;"", INDEX($A:$ZD,ROW()-2,COLUMN()+1)&lt;&gt;"")</formula>
    </cfRule>
    <cfRule type="expression" dxfId="17" priority="420">
      <formula>OR(INDEX($A:$ZD,ROW()-2,MAX(COLUMN()-3,1))&lt;&gt;"",INDEX($A:$ZD,ROW()-2,MAX(COLUMN()-2,1))&lt;&gt;"", INDEX($A:$ZD,ROW()-2,MAX(COLUMN()-1,1))&lt;&gt;"")</formula>
    </cfRule>
  </conditionalFormatting>
  <conditionalFormatting sqref="A27:XFD27">
    <cfRule type="expression" dxfId="16" priority="396">
      <formula>OR(INDEX($A:$ZD,ROW()-3,MAX(COLUMN()-5,1))&lt;&gt;"",INDEX($A:$ZD,ROW()-3,MAX(COLUMN()-4,1))&lt;&gt;"", INDEX($A:$ZD,ROW()-3,MAX(COLUMN()-3,1))&lt;&gt;"")</formula>
    </cfRule>
    <cfRule type="expression" dxfId="15" priority="395">
      <formula>OR(INDEX($A:$ZD,ROW()-3,COLUMN()+5)&lt;&gt;"",INDEX($A:$ZD,ROW()-3,COLUMN()+4)&lt;&gt;"", INDEX($A:$ZD,ROW()-3,COLUMN()+3)&lt;&gt;"")</formula>
    </cfRule>
  </conditionalFormatting>
  <conditionalFormatting sqref="A28:XFD28">
    <cfRule type="expression" dxfId="14" priority="378">
      <formula>OR(INDEX($A:$ZD,ROW()-4,MAX(COLUMN()-2,1))&lt;&gt;"",INDEX($A:$ZD,ROW()-4,MAX(COLUMN()-6,1))&lt;&gt;"")</formula>
    </cfRule>
    <cfRule type="expression" dxfId="13" priority="377">
      <formula>OR(INDEX($A:$ZD,ROW()-4,COLUMN()+6)&lt;&gt;"",INDEX($A:$ZD,ROW()-4,COLUMN()+2)&lt;&gt;"")</formula>
    </cfRule>
  </conditionalFormatting>
  <conditionalFormatting sqref="A29:XFD29">
    <cfRule type="expression" dxfId="12" priority="360">
      <formula>OR(INDEX($A:$ZD,ROW()-5,MAX(COLUMN()-7,1))&lt;&gt;"",INDEX($A:$ZD,ROW()-5,MAX(COLUMN()-5,1))&lt;&gt;"",INDEX($A:$ZD,ROW()-5,MAX(COLUMN()-3,1))&lt;&gt;"",INDEX($A:$ZD,ROW()-5,MAX(COLUMN()-1,1))&lt;&gt;"")</formula>
    </cfRule>
    <cfRule type="expression" dxfId="11" priority="359">
      <formula>OR(INDEX($A:$ZD,ROW()-5,COLUMN()+7)&lt;&gt;"",INDEX($A:$ZD,ROW()-5,COLUMN()+5)&lt;&gt;"",INDEX($A:$ZD,ROW()-5,COLUMN()+3)&lt;&gt;"",INDEX($A:$ZD,ROW()-5,COLUMN()+1)&lt;&gt;"")</formula>
    </cfRule>
  </conditionalFormatting>
  <conditionalFormatting sqref="A32:XFD32">
    <cfRule type="cellIs" dxfId="10" priority="14" operator="notEqual">
      <formula>""</formula>
    </cfRule>
  </conditionalFormatting>
  <conditionalFormatting sqref="M52:R52">
    <cfRule type="expression" dxfId="9" priority="466">
      <formula>M46=$W$8</formula>
    </cfRule>
  </conditionalFormatting>
  <conditionalFormatting sqref="M53:R55">
    <cfRule type="expression" dxfId="8" priority="5">
      <formula>M51=$W$8</formula>
    </cfRule>
  </conditionalFormatting>
  <conditionalFormatting sqref="U52:Z52">
    <cfRule type="expression" dxfId="7" priority="468">
      <formula>U46=$Y$8</formula>
    </cfRule>
  </conditionalFormatting>
  <conditionalFormatting sqref="U53:Z55">
    <cfRule type="expression" dxfId="6" priority="4">
      <formula>U51=$Y$8</formula>
    </cfRule>
  </conditionalFormatting>
  <conditionalFormatting sqref="AC52:AH52">
    <cfRule type="expression" dxfId="5" priority="470">
      <formula>AC46=$AA$8</formula>
    </cfRule>
  </conditionalFormatting>
  <conditionalFormatting sqref="AC53:AH55">
    <cfRule type="expression" dxfId="4" priority="3">
      <formula>AC51=$AA$8</formula>
    </cfRule>
  </conditionalFormatting>
  <conditionalFormatting sqref="AK52:AP52">
    <cfRule type="expression" dxfId="3" priority="472">
      <formula>AK46=$AC$8</formula>
    </cfRule>
  </conditionalFormatting>
  <conditionalFormatting sqref="AK53:AP55">
    <cfRule type="expression" dxfId="2" priority="2">
      <formula>AK51=$AC$8</formula>
    </cfRule>
  </conditionalFormatting>
  <conditionalFormatting sqref="AS52:AX52">
    <cfRule type="expression" dxfId="1" priority="474">
      <formula>AS46=$AE$8</formula>
    </cfRule>
  </conditionalFormatting>
  <conditionalFormatting sqref="AS53:AX55">
    <cfRule type="expression" dxfId="0" priority="1">
      <formula>AS51=$AE$8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Hash</vt:lpstr>
      <vt:lpstr>Lamport-OTS</vt:lpstr>
      <vt:lpstr>Merkle-Tree</vt:lpstr>
      <vt:lpstr>Winternitz-OTS</vt:lpstr>
      <vt:lpstr>HORS</vt:lpstr>
      <vt:lpstr>HORST</vt:lpstr>
      <vt:lpstr>FORS</vt:lpstr>
      <vt:lpstr>SLH-DSA - SPHINCS+</vt:lpstr>
      <vt:lpstr>Hypertree+FORS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Prof. Dr. Tim Wambach</dc:creator>
  <cp:lastModifiedBy>Prof. Dr. Tim Wambach</cp:lastModifiedBy>
  <dcterms:created xsi:type="dcterms:W3CDTF">2025-08-24T15:18:10Z</dcterms:created>
  <dcterms:modified xsi:type="dcterms:W3CDTF">2025-11-26T15:23:13Z</dcterms:modified>
</cp:coreProperties>
</file>